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СТП Проект Тюмень Сэндвич\"/>
    </mc:Choice>
  </mc:AlternateContent>
  <xr:revisionPtr revIDLastSave="0" documentId="8_{66C7EC61-6464-4267-BCFF-18B0A8C6BEE7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2" i="1" l="1"/>
  <c r="H42" i="1" s="1"/>
  <c r="H40" i="1" s="1"/>
  <c r="H43" i="1" s="1"/>
  <c r="H41" i="1"/>
  <c r="G40" i="1" l="1"/>
  <c r="H44" i="1" l="1"/>
  <c r="H45" i="1"/>
  <c r="H46" i="1"/>
  <c r="F17" i="1" l="1"/>
  <c r="H17" i="1" s="1"/>
  <c r="H31" i="1"/>
  <c r="H32" i="1" l="1"/>
  <c r="H33" i="1" s="1"/>
  <c r="H34" i="1" l="1"/>
  <c r="H35" i="1"/>
  <c r="F18" i="1"/>
  <c r="H18" i="1" l="1"/>
  <c r="H53" i="1"/>
  <c r="H54" i="1" s="1"/>
  <c r="H55" i="1" l="1"/>
  <c r="H56" i="1"/>
  <c r="H57" i="1" s="1"/>
  <c r="H16" i="1" l="1"/>
  <c r="H19" i="1" s="1"/>
  <c r="G16" i="1" l="1"/>
  <c r="H22" i="1" l="1"/>
  <c r="H20" i="1"/>
  <c r="H21" i="1"/>
</calcChain>
</file>

<file path=xl/sharedStrings.xml><?xml version="1.0" encoding="utf-8"?>
<sst xmlns="http://schemas.openxmlformats.org/spreadsheetml/2006/main" count="79" uniqueCount="50">
  <si>
    <t>Расчет стоимости отделки фасада здания</t>
  </si>
  <si>
    <t>Общая площадь(кв.м.):</t>
  </si>
  <si>
    <t>Дата:</t>
  </si>
  <si>
    <t>№</t>
  </si>
  <si>
    <t>Название материала</t>
  </si>
  <si>
    <t>ед.изм</t>
  </si>
  <si>
    <t>коэф. На кв.м.</t>
  </si>
  <si>
    <t>кол-во</t>
  </si>
  <si>
    <t>цена за ед.</t>
  </si>
  <si>
    <t>Стоимость</t>
  </si>
  <si>
    <t>Объект:</t>
  </si>
  <si>
    <t>шт.</t>
  </si>
  <si>
    <t>п/м</t>
  </si>
  <si>
    <t>Проектирование НФС в соответствии с СП 522</t>
  </si>
  <si>
    <t>коэф. на кв.м.</t>
  </si>
  <si>
    <t>ед. изм</t>
  </si>
  <si>
    <t>Итого за проектирование:</t>
  </si>
  <si>
    <t>Итого за кв.м проектирования: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</si>
  <si>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</si>
  <si>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</si>
  <si>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</si>
  <si>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цена за ед. без НДС</t>
  </si>
  <si>
    <t>тел.: +7 (966) 240-66-88, e-mail: info@fssoyuz.ru, сайт: fssoyuz.ru</t>
  </si>
  <si>
    <t>В т.ч. НДС 22%:</t>
  </si>
  <si>
    <t>Итого с НДС 22%:</t>
  </si>
  <si>
    <t>НДС 22%:</t>
  </si>
  <si>
    <t>Ориентировочная стоимость доставки:</t>
  </si>
  <si>
    <t>Крепление кронштейнов и профиля</t>
  </si>
  <si>
    <t>Фасадная система (оцинкованная окрашенная)</t>
  </si>
  <si>
    <t>Фасадная система для облицовки металлокассетами</t>
  </si>
  <si>
    <t>Фасадная система Оцинкованная окрашенная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</si>
  <si>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</si>
  <si>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Проектирование фасадной системы для облицовки металлокассетами</t>
  </si>
  <si>
    <t>Разработка рабочего проекта навесной фасадной системы для облицовки металлокассетами в соответствии с СП 522.1325800.2023</t>
  </si>
  <si>
    <t>Паронитовая прокладка под кронштейн КР</t>
  </si>
  <si>
    <t>Крепеж для фасадной системы</t>
  </si>
  <si>
    <t>Заклепка фасадная KRF 4,8х10 нержавеющая</t>
  </si>
  <si>
    <t>Итого стоимость крепежа:</t>
  </si>
  <si>
    <t>Итого стоимость крепежа за 1 кв.м.:</t>
  </si>
  <si>
    <t>Производственное здание в г. Тюмень</t>
  </si>
  <si>
    <t>Профиль KRF PP 20х65 мм ОЦ ОК (L=3000)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</si>
  <si>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тел: 8 (800) 201-88-57</t>
  </si>
  <si>
    <t>Итого стоимость фасадной системы:</t>
  </si>
  <si>
    <t>Итого стоимость фасадной системы за 1 кв.м.:</t>
  </si>
  <si>
    <t>Металлокассеты (оцинкованные окрашенные)</t>
  </si>
  <si>
    <t>Итого стоимость металлокассет:</t>
  </si>
  <si>
    <t>Итого стоимость металлокассет за 1 кв.м.:</t>
  </si>
  <si>
    <t>Металлокассеты открытого типа по размерам заказчика t=0,7 мм, полимерная покраска по каталогу RAL</t>
  </si>
  <si>
    <t>Саморез фасадный для крепления металлокассет, RAL</t>
  </si>
  <si>
    <t>шт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</si>
</sst>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#,##0.00\ &quot;₽&quot;"/>
    <numFmt numFmtId="165" formatCode="0.0"/>
    <numFmt numFmtId="166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8" xfId="0" applyFont="1" applyBorder="1" applyAlignment="1">
      <alignment horizontal="center" vertical="center" wrapText="1"/>
    </xf>
    <xf numFmtId="0" fontId="9" fillId="0" borderId="6" xfId="0" applyFont="1" applyBorder="1" applyAlignment="1" applyProtection="1">
      <alignment horizontal="center" vertical="center" wrapText="1"/>
      <protection locked="0"/>
    </xf>
    <xf numFmtId="2" fontId="9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2" fontId="9" fillId="0" borderId="9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4" xfId="1" applyFont="1" applyBorder="1" applyAlignment="1" applyProtection="1">
      <alignment horizontal="right" vertical="center" wrapText="1"/>
      <protection locked="0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left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left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7" xfId="2" applyFont="1" applyBorder="1" applyAlignment="1" applyProtection="1">
      <alignment horizontal="left" vertical="center" wrapText="1"/>
      <protection locked="0"/>
    </xf>
    <xf numFmtId="44" fontId="9" fillId="0" borderId="7" xfId="1" applyFont="1" applyBorder="1" applyAlignment="1" applyProtection="1">
      <alignment horizontal="right" vertical="center" wrapText="1"/>
      <protection locked="0"/>
    </xf>
    <xf numFmtId="164" fontId="13" fillId="0" borderId="7" xfId="1" applyNumberFormat="1" applyFont="1" applyFill="1" applyBorder="1" applyAlignment="1">
      <alignment vertical="center"/>
    </xf>
    <xf numFmtId="164" fontId="13" fillId="0" borderId="7" xfId="0" applyNumberFormat="1" applyFont="1" applyBorder="1" applyAlignment="1">
      <alignment vertical="center"/>
    </xf>
    <xf numFmtId="0" fontId="11" fillId="4" borderId="11" xfId="0" applyFont="1" applyFill="1" applyBorder="1" applyAlignment="1">
      <alignment horizontal="center" vertical="center" wrapText="1"/>
    </xf>
    <xf numFmtId="2" fontId="11" fillId="4" borderId="1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right"/>
    </xf>
    <xf numFmtId="165" fontId="9" fillId="0" borderId="6" xfId="0" applyNumberFormat="1" applyFont="1" applyBorder="1" applyAlignment="1" applyProtection="1">
      <alignment horizontal="center" vertical="center" wrapText="1"/>
      <protection locked="0"/>
    </xf>
    <xf numFmtId="0" fontId="9" fillId="0" borderId="5" xfId="2" applyFont="1" applyBorder="1" applyAlignment="1" applyProtection="1">
      <alignment horizontal="left" vertical="center" wrapText="1"/>
      <protection locked="0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vertical="center" wrapText="1"/>
    </xf>
    <xf numFmtId="2" fontId="10" fillId="3" borderId="15" xfId="0" applyNumberFormat="1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vertical="center" wrapText="1"/>
    </xf>
    <xf numFmtId="0" fontId="11" fillId="4" borderId="11" xfId="0" applyFont="1" applyFill="1" applyBorder="1" applyAlignment="1">
      <alignment vertical="center" wrapText="1"/>
    </xf>
    <xf numFmtId="44" fontId="11" fillId="4" borderId="18" xfId="0" applyNumberFormat="1" applyFont="1" applyFill="1" applyBorder="1" applyAlignment="1">
      <alignment vertical="center" wrapText="1"/>
    </xf>
    <xf numFmtId="44" fontId="11" fillId="4" borderId="17" xfId="0" applyNumberFormat="1" applyFont="1" applyFill="1" applyBorder="1" applyAlignment="1">
      <alignment vertical="center" wrapText="1"/>
    </xf>
    <xf numFmtId="0" fontId="9" fillId="0" borderId="7" xfId="0" applyFont="1" applyBorder="1" applyAlignment="1" applyProtection="1">
      <alignment horizontal="left" vertical="center" wrapText="1"/>
      <protection locked="0"/>
    </xf>
    <xf numFmtId="1" fontId="9" fillId="0" borderId="6" xfId="0" applyNumberFormat="1" applyFont="1" applyBorder="1" applyAlignment="1" applyProtection="1">
      <alignment horizontal="center" vertical="center" wrapText="1"/>
      <protection locked="0"/>
    </xf>
    <xf numFmtId="164" fontId="9" fillId="0" borderId="7" xfId="1" applyNumberFormat="1" applyFont="1" applyBorder="1" applyAlignment="1" applyProtection="1">
      <alignment horizontal="right" vertical="center" wrapText="1"/>
      <protection locked="0"/>
    </xf>
    <xf numFmtId="164" fontId="5" fillId="0" borderId="7" xfId="0" applyNumberFormat="1" applyFont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7" fillId="0" borderId="0" xfId="0" applyFont="1" applyAlignment="1">
      <alignment horizontal="left" vertical="center" wrapText="1"/>
    </xf>
    <xf numFmtId="0" fontId="10" fillId="3" borderId="13" xfId="0" applyFont="1" applyFill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center"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2" fontId="13" fillId="0" borderId="7" xfId="0" applyNumberFormat="1" applyFont="1" applyBorder="1" applyAlignment="1">
      <alignment horizontal="right" vertical="center"/>
    </xf>
    <xf numFmtId="49" fontId="15" fillId="0" borderId="7" xfId="0" applyNumberFormat="1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0" fontId="10" fillId="3" borderId="10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1" xfId="0" applyFont="1" applyFill="1" applyBorder="1" applyAlignment="1">
      <alignment vertical="center" wrapText="1"/>
    </xf>
    <xf numFmtId="2" fontId="10" fillId="3" borderId="11" xfId="0" applyNumberFormat="1" applyFont="1" applyFill="1" applyBorder="1" applyAlignment="1">
      <alignment horizontal="center" vertical="center" wrapText="1"/>
    </xf>
    <xf numFmtId="44" fontId="10" fillId="3" borderId="18" xfId="0" applyNumberFormat="1" applyFont="1" applyFill="1" applyBorder="1" applyAlignment="1">
      <alignment vertical="center" wrapText="1"/>
    </xf>
    <xf numFmtId="44" fontId="10" fillId="3" borderId="17" xfId="0" applyNumberFormat="1" applyFont="1" applyFill="1" applyBorder="1" applyAlignment="1">
      <alignment vertical="center" wrapText="1"/>
    </xf>
    <xf numFmtId="44" fontId="9" fillId="0" borderId="19" xfId="1" applyFont="1" applyBorder="1" applyAlignment="1" applyProtection="1">
      <alignment horizontal="right" vertical="center" wrapText="1"/>
      <protection locked="0"/>
    </xf>
    <xf numFmtId="44" fontId="9" fillId="0" borderId="20" xfId="1" applyFont="1" applyBorder="1" applyAlignment="1" applyProtection="1">
      <alignment horizontal="right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colors>
    <mruColors>
      <color rgb="FFF0E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7"/>
  <sheetViews>
    <sheetView tabSelected="1" topLeftCell="A13" workbookViewId="0">
      <selection activeCell="K43" sqref="K43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55" t="s">
        <v>41</v>
      </c>
      <c r="C2" s="55"/>
      <c r="D2" s="55"/>
      <c r="E2" s="55"/>
      <c r="F2" s="55"/>
      <c r="G2" s="55"/>
      <c r="H2" s="55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57" t="s">
        <v>0</v>
      </c>
      <c r="C4" s="57"/>
      <c r="D4" s="57"/>
      <c r="E4" s="57"/>
      <c r="F4" s="57"/>
      <c r="G4" s="57"/>
      <c r="H4" s="57"/>
      <c r="I4" s="1"/>
    </row>
    <row r="5" spans="1:9" ht="75.75" customHeight="1" x14ac:dyDescent="0.3">
      <c r="A5" s="1"/>
      <c r="B5" s="58" t="s">
        <v>31</v>
      </c>
      <c r="C5" s="58"/>
      <c r="D5" s="58"/>
      <c r="E5" s="58"/>
      <c r="F5" s="58"/>
      <c r="G5" s="58"/>
      <c r="H5" s="58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1</v>
      </c>
      <c r="F7" s="61">
        <v>1358.35</v>
      </c>
      <c r="G7" s="62"/>
      <c r="H7" s="63"/>
      <c r="I7" s="1"/>
    </row>
    <row r="8" spans="1:9" ht="44.4" customHeight="1" thickBot="1" x14ac:dyDescent="0.35">
      <c r="A8" s="1"/>
      <c r="B8" s="4"/>
      <c r="C8" s="5"/>
      <c r="D8" s="1"/>
      <c r="E8" s="6" t="s">
        <v>10</v>
      </c>
      <c r="F8" s="64" t="s">
        <v>39</v>
      </c>
      <c r="G8" s="65"/>
      <c r="H8" s="66"/>
      <c r="I8" s="1"/>
    </row>
    <row r="9" spans="1:9" ht="15" thickBot="1" x14ac:dyDescent="0.35">
      <c r="A9" s="1"/>
      <c r="B9" s="76"/>
      <c r="C9" s="76"/>
      <c r="D9" s="9"/>
      <c r="E9" s="10" t="s">
        <v>2</v>
      </c>
      <c r="F9" s="67">
        <v>46213</v>
      </c>
      <c r="G9" s="68"/>
      <c r="H9" s="69"/>
      <c r="I9" s="1"/>
    </row>
    <row r="10" spans="1:9" x14ac:dyDescent="0.3">
      <c r="A10" s="1"/>
      <c r="B10" s="7"/>
      <c r="C10" s="8"/>
      <c r="D10" s="9"/>
      <c r="E10" s="10"/>
      <c r="F10" s="29"/>
      <c r="G10" s="29"/>
      <c r="H10" s="29"/>
      <c r="I10" s="1"/>
    </row>
    <row r="11" spans="1:9" x14ac:dyDescent="0.3">
      <c r="A11" s="1"/>
      <c r="B11" s="70" t="s">
        <v>22</v>
      </c>
      <c r="C11" s="70"/>
      <c r="D11" s="70"/>
      <c r="E11" s="70"/>
      <c r="F11" s="70"/>
      <c r="G11" s="70"/>
      <c r="H11" s="70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72" t="s">
        <v>28</v>
      </c>
      <c r="C13" s="73"/>
      <c r="D13" s="73"/>
      <c r="E13" s="73"/>
      <c r="F13" s="73"/>
      <c r="G13" s="73"/>
      <c r="H13" s="73"/>
      <c r="I13" s="1"/>
    </row>
    <row r="14" spans="1:9" ht="28.2" thickBot="1" x14ac:dyDescent="0.35">
      <c r="A14" s="1"/>
      <c r="B14" s="25" t="s">
        <v>3</v>
      </c>
      <c r="C14" s="26" t="s">
        <v>4</v>
      </c>
      <c r="D14" s="27" t="s">
        <v>15</v>
      </c>
      <c r="E14" s="27" t="s">
        <v>14</v>
      </c>
      <c r="F14" s="27" t="s">
        <v>7</v>
      </c>
      <c r="G14" s="27" t="s">
        <v>8</v>
      </c>
      <c r="H14" s="28" t="s">
        <v>9</v>
      </c>
      <c r="I14" s="1"/>
    </row>
    <row r="15" spans="1:9" ht="15.75" customHeight="1" thickBot="1" x14ac:dyDescent="0.35">
      <c r="A15" s="1"/>
      <c r="B15" s="77" t="s">
        <v>29</v>
      </c>
      <c r="C15" s="78"/>
      <c r="D15" s="44" t="s">
        <v>20</v>
      </c>
      <c r="E15" s="45"/>
      <c r="F15" s="46">
        <v>1358.35</v>
      </c>
      <c r="G15" s="45"/>
      <c r="H15" s="47"/>
      <c r="I15" s="1"/>
    </row>
    <row r="16" spans="1:9" ht="15.75" customHeight="1" thickBot="1" x14ac:dyDescent="0.35">
      <c r="A16" s="1"/>
      <c r="B16" s="79" t="s">
        <v>30</v>
      </c>
      <c r="C16" s="80"/>
      <c r="D16" s="39" t="s">
        <v>20</v>
      </c>
      <c r="E16" s="48"/>
      <c r="F16" s="40">
        <v>1358.35</v>
      </c>
      <c r="G16" s="49">
        <f>H16/F16</f>
        <v>414.16541392130165</v>
      </c>
      <c r="H16" s="50">
        <f>SUM(H17:H18)</f>
        <v>562581.59000000008</v>
      </c>
      <c r="I16" s="1"/>
    </row>
    <row r="17" spans="1:9" x14ac:dyDescent="0.3">
      <c r="A17" s="1"/>
      <c r="B17" s="14">
        <v>1</v>
      </c>
      <c r="C17" s="43" t="s">
        <v>34</v>
      </c>
      <c r="D17" s="15" t="s">
        <v>11</v>
      </c>
      <c r="E17" s="16">
        <v>8</v>
      </c>
      <c r="F17" s="16">
        <f>ROUND(E17*F$16,0)</f>
        <v>10867</v>
      </c>
      <c r="G17" s="20">
        <v>4.4000000000000004</v>
      </c>
      <c r="H17" s="24">
        <f t="shared" ref="H17:H18" si="0">F17*G17</f>
        <v>47814.8</v>
      </c>
      <c r="I17" s="1"/>
    </row>
    <row r="18" spans="1:9" ht="15" thickBot="1" x14ac:dyDescent="0.35">
      <c r="A18" s="1"/>
      <c r="B18" s="14">
        <v>2</v>
      </c>
      <c r="C18" s="43" t="s">
        <v>40</v>
      </c>
      <c r="D18" s="15" t="s">
        <v>12</v>
      </c>
      <c r="E18" s="16">
        <v>2.1</v>
      </c>
      <c r="F18" s="16">
        <f>ROUNDUP(E18*F$16/3,0)*3</f>
        <v>2853</v>
      </c>
      <c r="G18" s="20">
        <v>180.43</v>
      </c>
      <c r="H18" s="24">
        <f t="shared" si="0"/>
        <v>514766.79000000004</v>
      </c>
      <c r="I18" s="1"/>
    </row>
    <row r="19" spans="1:9" ht="18.600000000000001" thickBot="1" x14ac:dyDescent="0.35">
      <c r="A19" s="1"/>
      <c r="B19" s="59" t="s">
        <v>42</v>
      </c>
      <c r="C19" s="60"/>
      <c r="D19" s="60"/>
      <c r="E19" s="60"/>
      <c r="F19" s="60"/>
      <c r="G19" s="60"/>
      <c r="H19" s="30">
        <f>SUM(H16)</f>
        <v>562581.59000000008</v>
      </c>
      <c r="I19" s="1"/>
    </row>
    <row r="20" spans="1:9" ht="18.600000000000001" thickBot="1" x14ac:dyDescent="0.35">
      <c r="A20" s="1"/>
      <c r="B20" s="74" t="s">
        <v>43</v>
      </c>
      <c r="C20" s="75"/>
      <c r="D20" s="75"/>
      <c r="E20" s="75"/>
      <c r="F20" s="75"/>
      <c r="G20" s="75"/>
      <c r="H20" s="31">
        <f>H19/F15</f>
        <v>414.16541392130165</v>
      </c>
      <c r="I20" s="1"/>
    </row>
    <row r="21" spans="1:9" x14ac:dyDescent="0.3">
      <c r="A21" s="1"/>
      <c r="B21" s="71"/>
      <c r="C21" s="71"/>
      <c r="D21" s="71"/>
      <c r="E21" s="19"/>
      <c r="F21" s="19"/>
      <c r="G21" s="6" t="s">
        <v>23</v>
      </c>
      <c r="H21" s="21">
        <f>H19/122*22</f>
        <v>101449.13918032788</v>
      </c>
      <c r="I21" s="1"/>
    </row>
    <row r="22" spans="1:9" x14ac:dyDescent="0.3">
      <c r="G22" s="22" t="s">
        <v>24</v>
      </c>
      <c r="H22" s="23">
        <f>H19</f>
        <v>562581.59000000008</v>
      </c>
    </row>
    <row r="23" spans="1:9" x14ac:dyDescent="0.3">
      <c r="G23" s="41" t="s">
        <v>26</v>
      </c>
      <c r="H23" s="23">
        <v>70000</v>
      </c>
    </row>
    <row r="26" spans="1:9" ht="15.6" x14ac:dyDescent="0.3">
      <c r="B26" s="56" t="s">
        <v>18</v>
      </c>
      <c r="C26" s="56"/>
      <c r="D26" s="56"/>
      <c r="E26" s="56"/>
      <c r="F26" s="56"/>
      <c r="G26" s="56"/>
      <c r="H26" s="56"/>
    </row>
    <row r="28" spans="1:9" ht="18" x14ac:dyDescent="0.3">
      <c r="B28" s="82" t="s">
        <v>27</v>
      </c>
      <c r="C28" s="82"/>
      <c r="D28" s="82"/>
      <c r="E28" s="82"/>
      <c r="F28" s="82"/>
      <c r="G28" s="82"/>
      <c r="H28" s="82"/>
    </row>
    <row r="29" spans="1:9" ht="27.6" x14ac:dyDescent="0.3">
      <c r="B29" s="32" t="s">
        <v>3</v>
      </c>
      <c r="C29" s="33" t="s">
        <v>19</v>
      </c>
      <c r="D29" s="32" t="s">
        <v>15</v>
      </c>
      <c r="E29" s="32" t="s">
        <v>14</v>
      </c>
      <c r="F29" s="32" t="s">
        <v>7</v>
      </c>
      <c r="G29" s="32" t="s">
        <v>8</v>
      </c>
      <c r="H29" s="32" t="s">
        <v>9</v>
      </c>
    </row>
    <row r="30" spans="1:9" x14ac:dyDescent="0.3">
      <c r="B30" s="83" t="s">
        <v>35</v>
      </c>
      <c r="C30" s="83"/>
      <c r="D30" s="83"/>
      <c r="E30" s="83"/>
      <c r="F30" s="83"/>
      <c r="G30" s="83"/>
      <c r="H30" s="83"/>
    </row>
    <row r="31" spans="1:9" x14ac:dyDescent="0.3">
      <c r="B31" s="34">
        <v>1</v>
      </c>
      <c r="C31" s="51" t="s">
        <v>36</v>
      </c>
      <c r="D31" s="17" t="s">
        <v>11</v>
      </c>
      <c r="E31" s="16">
        <v>16</v>
      </c>
      <c r="F31" s="52">
        <v>22000</v>
      </c>
      <c r="G31" s="18">
        <v>4.5</v>
      </c>
      <c r="H31" s="53">
        <f t="shared" ref="H31" si="1">F31*G31</f>
        <v>99000</v>
      </c>
    </row>
    <row r="32" spans="1:9" x14ac:dyDescent="0.3">
      <c r="B32" s="84" t="s">
        <v>37</v>
      </c>
      <c r="C32" s="84"/>
      <c r="D32" s="84"/>
      <c r="E32" s="84"/>
      <c r="F32" s="84"/>
      <c r="G32" s="84"/>
      <c r="H32" s="54">
        <f>SUM(H31:H31)</f>
        <v>99000</v>
      </c>
    </row>
    <row r="33" spans="2:8" x14ac:dyDescent="0.3">
      <c r="B33" s="84" t="s">
        <v>38</v>
      </c>
      <c r="C33" s="84"/>
      <c r="D33" s="84"/>
      <c r="E33" s="84"/>
      <c r="F33" s="84"/>
      <c r="G33" s="84"/>
      <c r="H33" s="54">
        <f>H32/F16</f>
        <v>72.882541318511429</v>
      </c>
    </row>
    <row r="34" spans="2:8" x14ac:dyDescent="0.3">
      <c r="G34" s="6" t="s">
        <v>23</v>
      </c>
      <c r="H34" s="21">
        <f>H32/122*22</f>
        <v>17852.459016393441</v>
      </c>
    </row>
    <row r="35" spans="2:8" x14ac:dyDescent="0.3">
      <c r="G35" s="22" t="s">
        <v>24</v>
      </c>
      <c r="H35" s="23">
        <f>H32</f>
        <v>99000</v>
      </c>
    </row>
    <row r="37" spans="2:8" ht="15" thickBot="1" x14ac:dyDescent="0.35"/>
    <row r="38" spans="2:8" ht="18.600000000000001" thickBot="1" x14ac:dyDescent="0.35">
      <c r="B38" s="72" t="s">
        <v>44</v>
      </c>
      <c r="C38" s="73"/>
      <c r="D38" s="73"/>
      <c r="E38" s="73"/>
      <c r="F38" s="73"/>
      <c r="G38" s="73"/>
      <c r="H38" s="73"/>
    </row>
    <row r="39" spans="2:8" ht="28.2" thickBot="1" x14ac:dyDescent="0.35">
      <c r="B39" s="25" t="s">
        <v>3</v>
      </c>
      <c r="C39" s="26" t="s">
        <v>4</v>
      </c>
      <c r="D39" s="27" t="s">
        <v>15</v>
      </c>
      <c r="E39" s="27" t="s">
        <v>14</v>
      </c>
      <c r="F39" s="27" t="s">
        <v>7</v>
      </c>
      <c r="G39" s="27" t="s">
        <v>8</v>
      </c>
      <c r="H39" s="28" t="s">
        <v>9</v>
      </c>
    </row>
    <row r="40" spans="2:8" ht="14.4" customHeight="1" thickBot="1" x14ac:dyDescent="0.35">
      <c r="B40" s="85" t="s">
        <v>44</v>
      </c>
      <c r="C40" s="86"/>
      <c r="D40" s="87" t="s">
        <v>20</v>
      </c>
      <c r="E40" s="88"/>
      <c r="F40" s="89">
        <v>1358.35</v>
      </c>
      <c r="G40" s="90">
        <f>H40/F40</f>
        <v>3213.1898995104357</v>
      </c>
      <c r="H40" s="91">
        <f>SUM(H41:H42)</f>
        <v>4364636.5</v>
      </c>
    </row>
    <row r="41" spans="2:8" ht="27.6" x14ac:dyDescent="0.3">
      <c r="B41" s="14">
        <v>1</v>
      </c>
      <c r="C41" s="43" t="s">
        <v>47</v>
      </c>
      <c r="D41" s="15" t="s">
        <v>20</v>
      </c>
      <c r="E41" s="16">
        <v>1</v>
      </c>
      <c r="F41" s="16">
        <v>1358.35</v>
      </c>
      <c r="G41" s="20">
        <v>3190</v>
      </c>
      <c r="H41" s="93">
        <f>F41*G41</f>
        <v>4333136.5</v>
      </c>
    </row>
    <row r="42" spans="2:8" ht="15" thickBot="1" x14ac:dyDescent="0.35">
      <c r="B42" s="14">
        <v>2</v>
      </c>
      <c r="C42" s="43" t="s">
        <v>48</v>
      </c>
      <c r="D42" s="15" t="s">
        <v>49</v>
      </c>
      <c r="E42" s="16">
        <v>5</v>
      </c>
      <c r="F42" s="16">
        <f>ROUNDUP(E42*F40/500,0)*500</f>
        <v>7000</v>
      </c>
      <c r="G42" s="20">
        <v>4.5</v>
      </c>
      <c r="H42" s="92">
        <f>F42*G42</f>
        <v>31500</v>
      </c>
    </row>
    <row r="43" spans="2:8" ht="18.600000000000001" thickBot="1" x14ac:dyDescent="0.35">
      <c r="B43" s="59" t="s">
        <v>45</v>
      </c>
      <c r="C43" s="60"/>
      <c r="D43" s="60"/>
      <c r="E43" s="60"/>
      <c r="F43" s="60"/>
      <c r="G43" s="60"/>
      <c r="H43" s="30">
        <f>SUM(H40)</f>
        <v>4364636.5</v>
      </c>
    </row>
    <row r="44" spans="2:8" ht="18.600000000000001" thickBot="1" x14ac:dyDescent="0.35">
      <c r="B44" s="74" t="s">
        <v>46</v>
      </c>
      <c r="C44" s="75"/>
      <c r="D44" s="75"/>
      <c r="E44" s="75"/>
      <c r="F44" s="75"/>
      <c r="G44" s="75"/>
      <c r="H44" s="31">
        <f>H43/F40</f>
        <v>3213.1898995104357</v>
      </c>
    </row>
    <row r="45" spans="2:8" x14ac:dyDescent="0.3">
      <c r="B45" s="71"/>
      <c r="C45" s="71"/>
      <c r="D45" s="71"/>
      <c r="E45" s="19"/>
      <c r="F45" s="19"/>
      <c r="G45" s="6" t="s">
        <v>23</v>
      </c>
      <c r="H45" s="21">
        <f>H43/122*22</f>
        <v>787065.59836065571</v>
      </c>
    </row>
    <row r="46" spans="2:8" x14ac:dyDescent="0.3">
      <c r="G46" s="22" t="s">
        <v>24</v>
      </c>
      <c r="H46" s="23">
        <f>H43</f>
        <v>4364636.5</v>
      </c>
    </row>
    <row r="47" spans="2:8" x14ac:dyDescent="0.3">
      <c r="G47" s="41" t="s">
        <v>26</v>
      </c>
      <c r="H47" s="23">
        <v>150000</v>
      </c>
    </row>
    <row r="50" spans="2:8" ht="18" x14ac:dyDescent="0.3">
      <c r="B50" s="82" t="s">
        <v>13</v>
      </c>
      <c r="C50" s="82"/>
      <c r="D50" s="82"/>
      <c r="E50" s="82"/>
      <c r="F50" s="82"/>
      <c r="G50" s="82"/>
      <c r="H50" s="82"/>
    </row>
    <row r="51" spans="2:8" ht="27.6" x14ac:dyDescent="0.3">
      <c r="B51" s="32" t="s">
        <v>3</v>
      </c>
      <c r="C51" s="33" t="s">
        <v>19</v>
      </c>
      <c r="D51" s="32" t="s">
        <v>5</v>
      </c>
      <c r="E51" s="32" t="s">
        <v>6</v>
      </c>
      <c r="F51" s="32" t="s">
        <v>7</v>
      </c>
      <c r="G51" s="32" t="s">
        <v>21</v>
      </c>
      <c r="H51" s="32" t="s">
        <v>9</v>
      </c>
    </row>
    <row r="52" spans="2:8" x14ac:dyDescent="0.3">
      <c r="B52" s="83" t="s">
        <v>32</v>
      </c>
      <c r="C52" s="83"/>
      <c r="D52" s="83"/>
      <c r="E52" s="83"/>
      <c r="F52" s="83"/>
      <c r="G52" s="83"/>
      <c r="H52" s="83"/>
    </row>
    <row r="53" spans="2:8" ht="41.4" x14ac:dyDescent="0.3">
      <c r="B53" s="34">
        <v>1</v>
      </c>
      <c r="C53" s="35" t="s">
        <v>33</v>
      </c>
      <c r="D53" s="17" t="s">
        <v>20</v>
      </c>
      <c r="E53" s="18">
        <v>1</v>
      </c>
      <c r="F53" s="42">
        <v>1358.35</v>
      </c>
      <c r="G53" s="18">
        <v>80</v>
      </c>
      <c r="H53" s="36">
        <f>F53*G53</f>
        <v>108668</v>
      </c>
    </row>
    <row r="54" spans="2:8" x14ac:dyDescent="0.3">
      <c r="B54" s="81" t="s">
        <v>16</v>
      </c>
      <c r="C54" s="81"/>
      <c r="D54" s="81"/>
      <c r="E54" s="81"/>
      <c r="F54" s="81"/>
      <c r="G54" s="81"/>
      <c r="H54" s="37">
        <f>SUM(H53:H53)</f>
        <v>108668</v>
      </c>
    </row>
    <row r="55" spans="2:8" x14ac:dyDescent="0.3">
      <c r="B55" s="81" t="s">
        <v>17</v>
      </c>
      <c r="C55" s="81"/>
      <c r="D55" s="81"/>
      <c r="E55" s="81"/>
      <c r="F55" s="81"/>
      <c r="G55" s="81"/>
      <c r="H55" s="38">
        <f>H54/F7</f>
        <v>80</v>
      </c>
    </row>
    <row r="56" spans="2:8" x14ac:dyDescent="0.3">
      <c r="G56" s="6" t="s">
        <v>25</v>
      </c>
      <c r="H56" s="21">
        <f>H54*0.22</f>
        <v>23906.959999999999</v>
      </c>
    </row>
    <row r="57" spans="2:8" x14ac:dyDescent="0.3">
      <c r="G57" s="22" t="s">
        <v>24</v>
      </c>
      <c r="H57" s="23">
        <f>H54+H56</f>
        <v>132574.96</v>
      </c>
    </row>
  </sheetData>
  <mergeCells count="28">
    <mergeCell ref="B55:G55"/>
    <mergeCell ref="B50:H50"/>
    <mergeCell ref="B52:H52"/>
    <mergeCell ref="B54:G54"/>
    <mergeCell ref="B28:H28"/>
    <mergeCell ref="B30:H30"/>
    <mergeCell ref="B32:G32"/>
    <mergeCell ref="B33:G33"/>
    <mergeCell ref="B38:H38"/>
    <mergeCell ref="B44:G44"/>
    <mergeCell ref="B40:C40"/>
    <mergeCell ref="B43:G43"/>
    <mergeCell ref="B45:D45"/>
    <mergeCell ref="B2:H2"/>
    <mergeCell ref="B26:H26"/>
    <mergeCell ref="B4:H4"/>
    <mergeCell ref="B5:H5"/>
    <mergeCell ref="B19:G19"/>
    <mergeCell ref="F7:H7"/>
    <mergeCell ref="F8:H8"/>
    <mergeCell ref="F9:H9"/>
    <mergeCell ref="B11:H11"/>
    <mergeCell ref="B21:D21"/>
    <mergeCell ref="B13:H13"/>
    <mergeCell ref="B20:G20"/>
    <mergeCell ref="B9:C9"/>
    <mergeCell ref="B15:C15"/>
    <mergeCell ref="B16:C16"/>
  </mergeCells>
  <phoneticPr fontId="18" type="noConversion"/>
  <pageMargins left="0.25" right="0.25" top="0.75" bottom="0.75" header="0.3" footer="0.3"/>
  <pageSetup paperSize="9" scal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2026-07-10T12:08:50Z</cp:lastPrinted>
  <dcterms:created xsi:type="dcterms:W3CDTF">2018-06-13T10:11:23Z</dcterms:created>
  <dcterms:modified xsi:type="dcterms:W3CDTF">2026-07-14T07:53:14Z</dcterms:modified>
</cp:coreProperties>
</file>