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Продажи\СТП Проект Тюмень Сэндвич\"/>
    </mc:Choice>
  </mc:AlternateContent>
  <xr:revisionPtr revIDLastSave="0" documentId="13_ncr:1_{61B1937E-AEFF-4A28-98DA-57E886607A31}" xr6:coauthVersionLast="47" xr6:coauthVersionMax="47" xr10:uidLastSave="{00000000-0000-0000-0000-000000000000}"/>
  <bookViews>
    <workbookView xWindow="-108" yWindow="-108" windowWidth="30936" windowHeight="16896" xr2:uid="{EFD63668-B655-427F-BDB3-0B8CEE2D4B6A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5" i="1" l="1"/>
  <c r="F44" i="1"/>
  <c r="H44" i="1" s="1"/>
  <c r="H45" i="1"/>
  <c r="H43" i="1" l="1"/>
  <c r="H46" i="1" l="1"/>
  <c r="G43" i="1"/>
  <c r="H49" i="1" l="1"/>
  <c r="H47" i="1"/>
  <c r="H48" i="1"/>
  <c r="H34" i="1" l="1"/>
  <c r="F19" i="1"/>
  <c r="H19" i="1" s="1"/>
  <c r="F20" i="1"/>
  <c r="H20" i="1" s="1"/>
  <c r="F17" i="1"/>
  <c r="H17" i="1" s="1"/>
  <c r="H33" i="1"/>
  <c r="H35" i="1" s="1"/>
  <c r="H36" i="1" l="1"/>
  <c r="H37" i="1" l="1"/>
  <c r="H38" i="1"/>
  <c r="F18" i="1"/>
  <c r="H18" i="1" l="1"/>
  <c r="H16" i="1" s="1"/>
  <c r="H21" i="1" s="1"/>
  <c r="H56" i="1"/>
  <c r="H57" i="1" s="1"/>
  <c r="H58" i="1" l="1"/>
  <c r="H59" i="1"/>
  <c r="H60" i="1" s="1"/>
  <c r="G16" i="1" l="1"/>
  <c r="H24" i="1" l="1"/>
  <c r="H22" i="1"/>
  <c r="H23" i="1"/>
</calcChain>
</file>

<file path=xl/sharedStrings.xml><?xml version="1.0" encoding="utf-8"?>
<sst xmlns="http://schemas.openxmlformats.org/spreadsheetml/2006/main" count="85" uniqueCount="52">
  <si>
    <t>Расчет стоимости отделки фасада здания</t>
  </si>
  <si>
    <t>Общая площадь(кв.м.):</t>
  </si>
  <si>
    <t>Дата:</t>
  </si>
  <si>
    <t>№</t>
  </si>
  <si>
    <t>Название материала</t>
  </si>
  <si>
    <t>ед.изм</t>
  </si>
  <si>
    <t>коэф. На кв.м.</t>
  </si>
  <si>
    <t>кол-во</t>
  </si>
  <si>
    <t>цена за ед.</t>
  </si>
  <si>
    <t>Стоимость</t>
  </si>
  <si>
    <t>Объект:</t>
  </si>
  <si>
    <t>шт.</t>
  </si>
  <si>
    <t>п/м</t>
  </si>
  <si>
    <t>Проектирование НФС в соответствии с СП 522</t>
  </si>
  <si>
    <t>коэф. на кв.м.</t>
  </si>
  <si>
    <t>ед. изм</t>
  </si>
  <si>
    <t>Итого за проектирование:</t>
  </si>
  <si>
    <t>Итого за кв.м проектирования:</t>
  </si>
  <si>
    <t>При необходимости, Вы можете приобрести дополнительные материалы и услуги:</t>
  </si>
  <si>
    <t>Название материала/услуги</t>
  </si>
  <si>
    <t>м2</t>
  </si>
  <si>
    <t>цена за ед. без НДС</t>
  </si>
  <si>
    <t>тел.: +7 (966) 240-66-88, e-mail: info@fssoyuz.ru, сайт: fssoyuz.ru</t>
  </si>
  <si>
    <t>В т.ч. НДС 22%:</t>
  </si>
  <si>
    <t>Итого с НДС 22%:</t>
  </si>
  <si>
    <t>НДС 22%:</t>
  </si>
  <si>
    <t>Ориентировочная стоимость доставки:</t>
  </si>
  <si>
    <t>Крепление кронштейнов и профиля</t>
  </si>
  <si>
    <t>Фасадная система (оцинкованная окрашенная)</t>
  </si>
  <si>
    <t>Фасадная система Оцинкованная окрашенная</t>
  </si>
  <si>
    <r>
      <t xml:space="preserve"> Спецификация дана по усредненным показателям, с учетом коэффициентов на обрезь без учета обрамления окон и дверей. При монтаже возможны некоторые изменения в количестве облицовочных материалов и комплектующих. Для расчета точного количества материалов </t>
    </r>
    <r>
      <rPr>
        <b/>
        <sz val="12"/>
        <color theme="1"/>
        <rFont val="Calibri"/>
        <family val="2"/>
        <scheme val="minor"/>
      </rPr>
      <t>необходима разработка рабочего проекта</t>
    </r>
    <r>
      <rPr>
        <sz val="12"/>
        <color theme="1"/>
        <rFont val="Calibri"/>
        <family val="2"/>
        <scheme val="minor"/>
      </rPr>
      <t>.</t>
    </r>
  </si>
  <si>
    <t>Паронитовая прокладка под кронштейн КР</t>
  </si>
  <si>
    <t>Крепеж для фасадной системы</t>
  </si>
  <si>
    <t>Заклепка фасадная KRF 4,8х10 нержавеющая</t>
  </si>
  <si>
    <t>Итого стоимость крепежа:</t>
  </si>
  <si>
    <t>Итого стоимость крепежа за 1 кв.м.:</t>
  </si>
  <si>
    <t>Производственное здание в г. Тюмень</t>
  </si>
  <si>
    <t>Профиль KRF PP 20х65 мм ОЦ ОК (L=3000)</t>
  </si>
  <si>
    <t>ООО "ПСК КРАФТЦ"   420005, Республика Татарстан, г.Казань, ул. Южно-Промышленная, дом 20, офис 10
ИНН: 1660337531   КПП: 165901001   ОГРН: 1191690090680
ФИЛИАЛ "ЦЕНТРАЛЬНЫЙ" БАНКА ВТБ (ПАО)   БИК: 044525411   К/С: 30101810145250000411   Р/С: 40702810516110001243
тел: 8 (800) 201-88-57</t>
  </si>
  <si>
    <t>Фасадная система для облицовки композитными кассетами</t>
  </si>
  <si>
    <t>Салазка крепления KRF SL, нержавеющая сталь, 1,2 мм</t>
  </si>
  <si>
    <t>Икля крепления KRF IK, нержавеющая сталь, 1,2 мм</t>
  </si>
  <si>
    <t>Заклепка фасадная KRF 4,8х16 алюм./нерж.</t>
  </si>
  <si>
    <t>Проектирование фасадной системы для облицовки композитными панелями</t>
  </si>
  <si>
    <t>Разработка рабочего проекта навесной фасадной системы для облицовки композитными панелями в соответствии с СП 522.1325800.2023</t>
  </si>
  <si>
    <t>Итого стоимость фасадной системы:</t>
  </si>
  <si>
    <t>Итого стоимость фасадной системы за 1 кв.м.:</t>
  </si>
  <si>
    <t>Алюминиевые композитные панели</t>
  </si>
  <si>
    <t>Алюминиевые композитные панели, Г1, цвет по каталогу завода</t>
  </si>
  <si>
    <t>Фрезеровка композитных панелей (цена ориентировочная)</t>
  </si>
  <si>
    <t>Итого стоимость АКП:</t>
  </si>
  <si>
    <t>Итого стоимость АКП за 1 кв.м.: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</si>
</sst>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₽&quot;_-;\-* #,##0.00\ &quot;₽&quot;_-;_-* &quot;-&quot;??\ &quot;₽&quot;_-;_-@_-"/>
    <numFmt numFmtId="164" formatCode="#,##0.00\ &quot;₽&quot;"/>
    <numFmt numFmtId="165" formatCode="0.0"/>
    <numFmt numFmtId="166" formatCode="0.000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i/>
      <sz val="10"/>
      <color theme="0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color theme="1"/>
      <name val="Calibri"/>
      <family val="2"/>
      <scheme val="minor"/>
    </font>
    <font>
      <b/>
      <u/>
      <sz val="1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0E228"/>
        <bgColor indexed="64"/>
      </patternFill>
    </fill>
    <fill>
      <patternFill patternType="solid">
        <fgColor rgb="FFFF00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2" fillId="0" borderId="0"/>
  </cellStyleXfs>
  <cellXfs count="9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2" fontId="5" fillId="0" borderId="0" xfId="0" applyNumberFormat="1" applyFont="1" applyAlignment="1">
      <alignment horizontal="right" vertical="center"/>
    </xf>
    <xf numFmtId="1" fontId="5" fillId="0" borderId="0" xfId="1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9" fillId="0" borderId="8" xfId="0" applyFont="1" applyBorder="1" applyAlignment="1">
      <alignment horizontal="center" vertical="center" wrapText="1"/>
    </xf>
    <xf numFmtId="0" fontId="9" fillId="0" borderId="6" xfId="0" applyFont="1" applyBorder="1" applyAlignment="1" applyProtection="1">
      <alignment horizontal="center" vertical="center" wrapText="1"/>
      <protection locked="0"/>
    </xf>
    <xf numFmtId="2" fontId="9" fillId="0" borderId="6" xfId="0" applyNumberFormat="1" applyFont="1" applyBorder="1" applyAlignment="1" applyProtection="1">
      <alignment horizontal="center" vertical="center" wrapText="1"/>
      <protection locked="0"/>
    </xf>
    <xf numFmtId="0" fontId="9" fillId="0" borderId="7" xfId="0" applyFont="1" applyBorder="1" applyAlignment="1" applyProtection="1">
      <alignment horizontal="center" vertical="center" wrapText="1"/>
      <protection locked="0"/>
    </xf>
    <xf numFmtId="2" fontId="9" fillId="0" borderId="7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/>
    </xf>
    <xf numFmtId="2" fontId="9" fillId="0" borderId="9" xfId="0" applyNumberFormat="1" applyFont="1" applyBorder="1" applyAlignment="1" applyProtection="1">
      <alignment horizontal="center" vertical="center" wrapText="1"/>
      <protection locked="0"/>
    </xf>
    <xf numFmtId="164" fontId="5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/>
    </xf>
    <xf numFmtId="164" fontId="7" fillId="0" borderId="0" xfId="0" applyNumberFormat="1" applyFont="1"/>
    <xf numFmtId="44" fontId="9" fillId="0" borderId="4" xfId="1" applyFont="1" applyBorder="1" applyAlignment="1" applyProtection="1">
      <alignment horizontal="right" vertical="center" wrapText="1"/>
      <protection locked="0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left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/>
    </xf>
    <xf numFmtId="164" fontId="8" fillId="2" borderId="2" xfId="0" applyNumberFormat="1" applyFont="1" applyFill="1" applyBorder="1" applyAlignment="1">
      <alignment vertical="center"/>
    </xf>
    <xf numFmtId="164" fontId="8" fillId="4" borderId="2" xfId="0" applyNumberFormat="1" applyFont="1" applyFill="1" applyBorder="1" applyAlignment="1">
      <alignment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left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7" xfId="2" applyFont="1" applyBorder="1" applyAlignment="1" applyProtection="1">
      <alignment horizontal="left" vertical="center" wrapText="1"/>
      <protection locked="0"/>
    </xf>
    <xf numFmtId="44" fontId="9" fillId="0" borderId="7" xfId="1" applyFont="1" applyBorder="1" applyAlignment="1" applyProtection="1">
      <alignment horizontal="right" vertical="center" wrapText="1"/>
      <protection locked="0"/>
    </xf>
    <xf numFmtId="164" fontId="13" fillId="0" borderId="7" xfId="1" applyNumberFormat="1" applyFont="1" applyFill="1" applyBorder="1" applyAlignment="1">
      <alignment vertical="center"/>
    </xf>
    <xf numFmtId="164" fontId="13" fillId="0" borderId="7" xfId="0" applyNumberFormat="1" applyFont="1" applyBorder="1" applyAlignment="1">
      <alignment vertical="center"/>
    </xf>
    <xf numFmtId="0" fontId="11" fillId="4" borderId="11" xfId="0" applyFont="1" applyFill="1" applyBorder="1" applyAlignment="1">
      <alignment horizontal="center" vertical="center" wrapText="1"/>
    </xf>
    <xf numFmtId="2" fontId="11" fillId="4" borderId="11" xfId="0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right"/>
    </xf>
    <xf numFmtId="165" fontId="9" fillId="0" borderId="6" xfId="0" applyNumberFormat="1" applyFont="1" applyBorder="1" applyAlignment="1" applyProtection="1">
      <alignment horizontal="center" vertical="center" wrapText="1"/>
      <protection locked="0"/>
    </xf>
    <xf numFmtId="0" fontId="9" fillId="0" borderId="5" xfId="2" applyFont="1" applyBorder="1" applyAlignment="1" applyProtection="1">
      <alignment horizontal="left" vertical="center" wrapText="1"/>
      <protection locked="0"/>
    </xf>
    <xf numFmtId="0" fontId="10" fillId="3" borderId="15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vertical="center" wrapText="1"/>
    </xf>
    <xf numFmtId="2" fontId="10" fillId="3" borderId="15" xfId="0" applyNumberFormat="1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vertical="center" wrapText="1"/>
    </xf>
    <xf numFmtId="0" fontId="11" fillId="4" borderId="11" xfId="0" applyFont="1" applyFill="1" applyBorder="1" applyAlignment="1">
      <alignment vertical="center" wrapText="1"/>
    </xf>
    <xf numFmtId="44" fontId="11" fillId="4" borderId="18" xfId="0" applyNumberFormat="1" applyFont="1" applyFill="1" applyBorder="1" applyAlignment="1">
      <alignment vertical="center" wrapText="1"/>
    </xf>
    <xf numFmtId="44" fontId="11" fillId="4" borderId="17" xfId="0" applyNumberFormat="1" applyFont="1" applyFill="1" applyBorder="1" applyAlignment="1">
      <alignment vertical="center" wrapText="1"/>
    </xf>
    <xf numFmtId="0" fontId="9" fillId="0" borderId="7" xfId="0" applyFont="1" applyBorder="1" applyAlignment="1" applyProtection="1">
      <alignment horizontal="left" vertical="center" wrapText="1"/>
      <protection locked="0"/>
    </xf>
    <xf numFmtId="1" fontId="9" fillId="0" borderId="6" xfId="0" applyNumberFormat="1" applyFont="1" applyBorder="1" applyAlignment="1" applyProtection="1">
      <alignment horizontal="center" vertical="center" wrapText="1"/>
      <protection locked="0"/>
    </xf>
    <xf numFmtId="164" fontId="9" fillId="0" borderId="7" xfId="1" applyNumberFormat="1" applyFont="1" applyBorder="1" applyAlignment="1" applyProtection="1">
      <alignment horizontal="right" vertical="center" wrapText="1"/>
      <protection locked="0"/>
    </xf>
    <xf numFmtId="164" fontId="5" fillId="0" borderId="7" xfId="0" applyNumberFormat="1" applyFont="1" applyBorder="1" applyAlignment="1">
      <alignment vertical="center"/>
    </xf>
    <xf numFmtId="2" fontId="13" fillId="0" borderId="7" xfId="0" applyNumberFormat="1" applyFont="1" applyBorder="1" applyAlignment="1">
      <alignment horizontal="right" vertical="center"/>
    </xf>
    <xf numFmtId="49" fontId="15" fillId="0" borderId="7" xfId="0" applyNumberFormat="1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8" fillId="2" borderId="1" xfId="0" applyFont="1" applyFill="1" applyBorder="1" applyAlignment="1">
      <alignment horizontal="right" vertical="center"/>
    </xf>
    <xf numFmtId="0" fontId="8" fillId="2" borderId="3" xfId="0" applyFont="1" applyFill="1" applyBorder="1" applyAlignment="1">
      <alignment horizontal="right" vertical="center"/>
    </xf>
    <xf numFmtId="166" fontId="5" fillId="0" borderId="1" xfId="0" applyNumberFormat="1" applyFont="1" applyBorder="1" applyAlignment="1">
      <alignment horizontal="center" vertical="center"/>
    </xf>
    <xf numFmtId="166" fontId="5" fillId="0" borderId="3" xfId="0" applyNumberFormat="1" applyFont="1" applyBorder="1" applyAlignment="1">
      <alignment horizontal="center" vertical="center"/>
    </xf>
    <xf numFmtId="166" fontId="5" fillId="0" borderId="2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4" fillId="0" borderId="0" xfId="0" applyFont="1" applyAlignment="1">
      <alignment horizontal="left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right" vertical="center"/>
    </xf>
    <xf numFmtId="0" fontId="8" fillId="4" borderId="3" xfId="0" applyFont="1" applyFill="1" applyBorder="1" applyAlignment="1">
      <alignment horizontal="right" vertical="center"/>
    </xf>
    <xf numFmtId="0" fontId="17" fillId="0" borderId="0" xfId="0" applyFont="1" applyAlignment="1">
      <alignment horizontal="left"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vertical="center" wrapText="1"/>
    </xf>
    <xf numFmtId="2" fontId="10" fillId="3" borderId="11" xfId="0" applyNumberFormat="1" applyFont="1" applyFill="1" applyBorder="1" applyAlignment="1">
      <alignment horizontal="center" vertical="center" wrapText="1"/>
    </xf>
    <xf numFmtId="44" fontId="10" fillId="3" borderId="18" xfId="0" applyNumberFormat="1" applyFont="1" applyFill="1" applyBorder="1" applyAlignment="1">
      <alignment vertical="center" wrapText="1"/>
    </xf>
    <xf numFmtId="44" fontId="10" fillId="3" borderId="17" xfId="0" applyNumberFormat="1" applyFont="1" applyFill="1" applyBorder="1" applyAlignment="1">
      <alignment vertical="center" wrapText="1"/>
    </xf>
    <xf numFmtId="44" fontId="9" fillId="0" borderId="19" xfId="1" applyFont="1" applyBorder="1" applyAlignment="1" applyProtection="1">
      <alignment horizontal="right" vertical="center" wrapText="1"/>
      <protection locked="0"/>
    </xf>
    <xf numFmtId="44" fontId="9" fillId="0" borderId="20" xfId="1" applyFont="1" applyBorder="1" applyAlignment="1" applyProtection="1">
      <alignment horizontal="right" vertical="center" wrapText="1"/>
      <protection locked="0"/>
    </xf>
  </cellXfs>
  <cellStyles count="3">
    <cellStyle name="Денежный" xfId="1" builtinId="4"/>
    <cellStyle name="Обычный" xfId="0" builtinId="0"/>
    <cellStyle name="Обычный 2 2" xfId="2" xr:uid="{7AAC46FD-DD1D-4815-8F3E-96DA9E6C1646}"/>
  </cellStyles>
  <dxfs count="0"/>
  <tableStyles count="0" defaultTableStyle="TableStyleMedium2" defaultPivotStyle="PivotStyleLight16"/>
  <colors>
    <mruColors>
      <color rgb="FFF0E22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1</xdr:rowOff>
    </xdr:from>
    <xdr:to>
      <xdr:col>2</xdr:col>
      <xdr:colOff>876300</xdr:colOff>
      <xdr:row>9</xdr:row>
      <xdr:rowOff>2969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52A6AC7F-BD21-C649-7946-42A3744E6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680" y="1600201"/>
          <a:ext cx="1242060" cy="9478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B5AA9-C788-4634-9429-A65E105B9891}">
  <sheetPr>
    <pageSetUpPr fitToPage="1"/>
  </sheetPr>
  <dimension ref="A1:I60"/>
  <sheetViews>
    <sheetView tabSelected="1" topLeftCell="A22" workbookViewId="0">
      <selection activeCell="B48" sqref="B48:D48"/>
    </sheetView>
  </sheetViews>
  <sheetFormatPr defaultRowHeight="14.4" x14ac:dyDescent="0.3"/>
  <cols>
    <col min="1" max="1" width="7.109375" customWidth="1"/>
    <col min="2" max="2" width="5.33203125" customWidth="1"/>
    <col min="3" max="3" width="55.88671875" customWidth="1"/>
    <col min="4" max="4" width="5.88671875" bestFit="1" customWidth="1"/>
    <col min="5" max="5" width="9.5546875" customWidth="1"/>
    <col min="6" max="6" width="8.88671875" customWidth="1"/>
    <col min="7" max="7" width="10.33203125" customWidth="1"/>
    <col min="8" max="8" width="17.44140625" customWidth="1"/>
    <col min="9" max="11" width="9.109375" customWidth="1"/>
    <col min="12" max="12" width="13.109375" customWidth="1"/>
  </cols>
  <sheetData>
    <row r="1" spans="1:9" x14ac:dyDescent="0.3">
      <c r="A1" s="1"/>
      <c r="B1" s="1"/>
      <c r="C1" s="2"/>
      <c r="D1" s="1"/>
      <c r="E1" s="1"/>
      <c r="F1" s="1"/>
      <c r="G1" s="1"/>
      <c r="H1" s="1"/>
      <c r="I1" s="1"/>
    </row>
    <row r="2" spans="1:9" ht="60.6" customHeight="1" x14ac:dyDescent="0.3">
      <c r="A2" s="1"/>
      <c r="B2" s="59" t="s">
        <v>38</v>
      </c>
      <c r="C2" s="59"/>
      <c r="D2" s="59"/>
      <c r="E2" s="59"/>
      <c r="F2" s="59"/>
      <c r="G2" s="59"/>
      <c r="H2" s="59"/>
      <c r="I2" s="1"/>
    </row>
    <row r="3" spans="1:9" x14ac:dyDescent="0.3">
      <c r="A3" s="1"/>
      <c r="B3" s="7"/>
      <c r="C3" s="7"/>
      <c r="D3" s="7"/>
      <c r="E3" s="7"/>
      <c r="F3" s="7"/>
      <c r="G3" s="7"/>
      <c r="H3" s="7"/>
      <c r="I3" s="1"/>
    </row>
    <row r="4" spans="1:9" ht="21" x14ac:dyDescent="0.3">
      <c r="A4" s="1"/>
      <c r="B4" s="61" t="s">
        <v>0</v>
      </c>
      <c r="C4" s="61"/>
      <c r="D4" s="61"/>
      <c r="E4" s="61"/>
      <c r="F4" s="61"/>
      <c r="G4" s="61"/>
      <c r="H4" s="61"/>
      <c r="I4" s="1"/>
    </row>
    <row r="5" spans="1:9" ht="75.75" customHeight="1" x14ac:dyDescent="0.3">
      <c r="A5" s="1"/>
      <c r="B5" s="62" t="s">
        <v>30</v>
      </c>
      <c r="C5" s="62"/>
      <c r="D5" s="62"/>
      <c r="E5" s="62"/>
      <c r="F5" s="62"/>
      <c r="G5" s="62"/>
      <c r="H5" s="62"/>
      <c r="I5" s="1"/>
    </row>
    <row r="6" spans="1:9" ht="15" thickBot="1" x14ac:dyDescent="0.35">
      <c r="A6" s="1"/>
      <c r="B6" s="3"/>
      <c r="C6" s="2"/>
      <c r="D6" s="3"/>
      <c r="E6" s="3"/>
      <c r="F6" s="3"/>
      <c r="G6" s="3"/>
      <c r="H6" s="3"/>
      <c r="I6" s="1"/>
    </row>
    <row r="7" spans="1:9" ht="15" thickBot="1" x14ac:dyDescent="0.35">
      <c r="A7" s="1"/>
      <c r="B7" s="4"/>
      <c r="C7" s="5"/>
      <c r="D7" s="1"/>
      <c r="E7" s="6" t="s">
        <v>1</v>
      </c>
      <c r="F7" s="65">
        <v>1358.35</v>
      </c>
      <c r="G7" s="66"/>
      <c r="H7" s="67"/>
      <c r="I7" s="1"/>
    </row>
    <row r="8" spans="1:9" ht="44.4" customHeight="1" thickBot="1" x14ac:dyDescent="0.35">
      <c r="A8" s="1"/>
      <c r="B8" s="4"/>
      <c r="C8" s="5"/>
      <c r="D8" s="1"/>
      <c r="E8" s="6" t="s">
        <v>10</v>
      </c>
      <c r="F8" s="68" t="s">
        <v>36</v>
      </c>
      <c r="G8" s="69"/>
      <c r="H8" s="70"/>
      <c r="I8" s="1"/>
    </row>
    <row r="9" spans="1:9" ht="15" thickBot="1" x14ac:dyDescent="0.35">
      <c r="A9" s="1"/>
      <c r="B9" s="80"/>
      <c r="C9" s="80"/>
      <c r="D9" s="9"/>
      <c r="E9" s="10" t="s">
        <v>2</v>
      </c>
      <c r="F9" s="71">
        <v>46213</v>
      </c>
      <c r="G9" s="72"/>
      <c r="H9" s="73"/>
      <c r="I9" s="1"/>
    </row>
    <row r="10" spans="1:9" x14ac:dyDescent="0.3">
      <c r="A10" s="1"/>
      <c r="B10" s="7"/>
      <c r="C10" s="8"/>
      <c r="D10" s="9"/>
      <c r="E10" s="10"/>
      <c r="F10" s="29"/>
      <c r="G10" s="29"/>
      <c r="H10" s="29"/>
      <c r="I10" s="1"/>
    </row>
    <row r="11" spans="1:9" x14ac:dyDescent="0.3">
      <c r="A11" s="1"/>
      <c r="B11" s="74" t="s">
        <v>22</v>
      </c>
      <c r="C11" s="74"/>
      <c r="D11" s="74"/>
      <c r="E11" s="74"/>
      <c r="F11" s="74"/>
      <c r="G11" s="74"/>
      <c r="H11" s="74"/>
      <c r="I11" s="1"/>
    </row>
    <row r="12" spans="1:9" ht="15" thickBot="1" x14ac:dyDescent="0.35">
      <c r="A12" s="1"/>
      <c r="B12" s="12"/>
      <c r="C12" s="13"/>
      <c r="D12" s="9"/>
      <c r="E12" s="10"/>
      <c r="F12" s="11"/>
      <c r="G12" s="11"/>
      <c r="H12" s="11"/>
      <c r="I12" s="1"/>
    </row>
    <row r="13" spans="1:9" ht="18.600000000000001" thickBot="1" x14ac:dyDescent="0.35">
      <c r="A13" s="1"/>
      <c r="B13" s="76" t="s">
        <v>28</v>
      </c>
      <c r="C13" s="77"/>
      <c r="D13" s="77"/>
      <c r="E13" s="77"/>
      <c r="F13" s="77"/>
      <c r="G13" s="77"/>
      <c r="H13" s="77"/>
      <c r="I13" s="1"/>
    </row>
    <row r="14" spans="1:9" ht="28.2" thickBot="1" x14ac:dyDescent="0.35">
      <c r="A14" s="1"/>
      <c r="B14" s="25" t="s">
        <v>3</v>
      </c>
      <c r="C14" s="26" t="s">
        <v>4</v>
      </c>
      <c r="D14" s="27" t="s">
        <v>15</v>
      </c>
      <c r="E14" s="27" t="s">
        <v>14</v>
      </c>
      <c r="F14" s="27" t="s">
        <v>7</v>
      </c>
      <c r="G14" s="27" t="s">
        <v>8</v>
      </c>
      <c r="H14" s="28" t="s">
        <v>9</v>
      </c>
      <c r="I14" s="1"/>
    </row>
    <row r="15" spans="1:9" ht="15.75" customHeight="1" thickBot="1" x14ac:dyDescent="0.35">
      <c r="A15" s="1"/>
      <c r="B15" s="81" t="s">
        <v>39</v>
      </c>
      <c r="C15" s="82"/>
      <c r="D15" s="44" t="s">
        <v>20</v>
      </c>
      <c r="E15" s="45"/>
      <c r="F15" s="46">
        <v>1358.35</v>
      </c>
      <c r="G15" s="45"/>
      <c r="H15" s="47"/>
      <c r="I15" s="1"/>
    </row>
    <row r="16" spans="1:9" ht="15.75" customHeight="1" thickBot="1" x14ac:dyDescent="0.35">
      <c r="A16" s="1"/>
      <c r="B16" s="83" t="s">
        <v>29</v>
      </c>
      <c r="C16" s="84"/>
      <c r="D16" s="39" t="s">
        <v>20</v>
      </c>
      <c r="E16" s="48"/>
      <c r="F16" s="40">
        <v>1358.35</v>
      </c>
      <c r="G16" s="49">
        <f>H16/F16</f>
        <v>657.96612802296909</v>
      </c>
      <c r="H16" s="50">
        <f>SUM(H17:H20)</f>
        <v>893748.29</v>
      </c>
      <c r="I16" s="1"/>
    </row>
    <row r="17" spans="1:9" x14ac:dyDescent="0.3">
      <c r="A17" s="1"/>
      <c r="B17" s="14">
        <v>1</v>
      </c>
      <c r="C17" s="43" t="s">
        <v>31</v>
      </c>
      <c r="D17" s="15" t="s">
        <v>11</v>
      </c>
      <c r="E17" s="16">
        <v>8</v>
      </c>
      <c r="F17" s="16">
        <f>ROUND(E17*F$16,0)</f>
        <v>10867</v>
      </c>
      <c r="G17" s="20">
        <v>4.4000000000000004</v>
      </c>
      <c r="H17" s="24">
        <f t="shared" ref="H17:H18" si="0">F17*G17</f>
        <v>47814.8</v>
      </c>
      <c r="I17" s="1"/>
    </row>
    <row r="18" spans="1:9" x14ac:dyDescent="0.3">
      <c r="A18" s="1"/>
      <c r="B18" s="14">
        <v>2</v>
      </c>
      <c r="C18" s="43" t="s">
        <v>37</v>
      </c>
      <c r="D18" s="15" t="s">
        <v>12</v>
      </c>
      <c r="E18" s="16">
        <v>2.1</v>
      </c>
      <c r="F18" s="16">
        <f>ROUNDUP(E18*F$16/3,0)*3</f>
        <v>2853</v>
      </c>
      <c r="G18" s="20">
        <v>180.43</v>
      </c>
      <c r="H18" s="24">
        <f t="shared" si="0"/>
        <v>514766.79000000004</v>
      </c>
      <c r="I18" s="1"/>
    </row>
    <row r="19" spans="1:9" x14ac:dyDescent="0.3">
      <c r="A19" s="1"/>
      <c r="B19" s="14">
        <v>3</v>
      </c>
      <c r="C19" s="43" t="s">
        <v>40</v>
      </c>
      <c r="D19" s="15" t="s">
        <v>11</v>
      </c>
      <c r="E19" s="16">
        <v>4.5</v>
      </c>
      <c r="F19" s="16">
        <f t="shared" ref="F19:F20" si="1">ROUNDUP(E19*F$16/3,0)*3</f>
        <v>6114</v>
      </c>
      <c r="G19" s="20">
        <v>33.93</v>
      </c>
      <c r="H19" s="24">
        <f t="shared" ref="H19:H20" si="2">F19*G19</f>
        <v>207448.02</v>
      </c>
      <c r="I19" s="1"/>
    </row>
    <row r="20" spans="1:9" ht="15" thickBot="1" x14ac:dyDescent="0.35">
      <c r="A20" s="1"/>
      <c r="B20" s="14">
        <v>4</v>
      </c>
      <c r="C20" s="43" t="s">
        <v>41</v>
      </c>
      <c r="D20" s="15" t="s">
        <v>11</v>
      </c>
      <c r="E20" s="16">
        <v>5.4</v>
      </c>
      <c r="F20" s="16">
        <f t="shared" si="1"/>
        <v>7338</v>
      </c>
      <c r="G20" s="20">
        <v>16.86</v>
      </c>
      <c r="H20" s="24">
        <f t="shared" si="2"/>
        <v>123718.68</v>
      </c>
      <c r="I20" s="1"/>
    </row>
    <row r="21" spans="1:9" ht="18.600000000000001" thickBot="1" x14ac:dyDescent="0.35">
      <c r="A21" s="1"/>
      <c r="B21" s="63" t="s">
        <v>45</v>
      </c>
      <c r="C21" s="64"/>
      <c r="D21" s="64"/>
      <c r="E21" s="64"/>
      <c r="F21" s="64"/>
      <c r="G21" s="64"/>
      <c r="H21" s="30">
        <f>SUM(H16)</f>
        <v>893748.29</v>
      </c>
      <c r="I21" s="1"/>
    </row>
    <row r="22" spans="1:9" ht="18.600000000000001" thickBot="1" x14ac:dyDescent="0.35">
      <c r="A22" s="1"/>
      <c r="B22" s="78" t="s">
        <v>46</v>
      </c>
      <c r="C22" s="79"/>
      <c r="D22" s="79"/>
      <c r="E22" s="79"/>
      <c r="F22" s="79"/>
      <c r="G22" s="79"/>
      <c r="H22" s="31">
        <f>H21/F15</f>
        <v>657.96612802296909</v>
      </c>
      <c r="I22" s="1"/>
    </row>
    <row r="23" spans="1:9" x14ac:dyDescent="0.3">
      <c r="A23" s="1"/>
      <c r="B23" s="75"/>
      <c r="C23" s="75"/>
      <c r="D23" s="75"/>
      <c r="E23" s="19"/>
      <c r="F23" s="19"/>
      <c r="G23" s="6" t="s">
        <v>23</v>
      </c>
      <c r="H23" s="21">
        <f>H21/122*22</f>
        <v>161167.72442622951</v>
      </c>
      <c r="I23" s="1"/>
    </row>
    <row r="24" spans="1:9" x14ac:dyDescent="0.3">
      <c r="G24" s="22" t="s">
        <v>24</v>
      </c>
      <c r="H24" s="23">
        <f>H21</f>
        <v>893748.29</v>
      </c>
    </row>
    <row r="25" spans="1:9" x14ac:dyDescent="0.3">
      <c r="G25" s="41" t="s">
        <v>26</v>
      </c>
      <c r="H25" s="23">
        <v>70000</v>
      </c>
    </row>
    <row r="28" spans="1:9" ht="15.6" x14ac:dyDescent="0.3">
      <c r="B28" s="60" t="s">
        <v>18</v>
      </c>
      <c r="C28" s="60"/>
      <c r="D28" s="60"/>
      <c r="E28" s="60"/>
      <c r="F28" s="60"/>
      <c r="G28" s="60"/>
      <c r="H28" s="60"/>
    </row>
    <row r="30" spans="1:9" ht="18" x14ac:dyDescent="0.3">
      <c r="B30" s="56" t="s">
        <v>27</v>
      </c>
      <c r="C30" s="56"/>
      <c r="D30" s="56"/>
      <c r="E30" s="56"/>
      <c r="F30" s="56"/>
      <c r="G30" s="56"/>
      <c r="H30" s="56"/>
    </row>
    <row r="31" spans="1:9" ht="27.6" x14ac:dyDescent="0.3">
      <c r="B31" s="32" t="s">
        <v>3</v>
      </c>
      <c r="C31" s="33" t="s">
        <v>19</v>
      </c>
      <c r="D31" s="32" t="s">
        <v>15</v>
      </c>
      <c r="E31" s="32" t="s">
        <v>14</v>
      </c>
      <c r="F31" s="32" t="s">
        <v>7</v>
      </c>
      <c r="G31" s="32" t="s">
        <v>8</v>
      </c>
      <c r="H31" s="32" t="s">
        <v>9</v>
      </c>
    </row>
    <row r="32" spans="1:9" x14ac:dyDescent="0.3">
      <c r="B32" s="57" t="s">
        <v>32</v>
      </c>
      <c r="C32" s="57"/>
      <c r="D32" s="57"/>
      <c r="E32" s="57"/>
      <c r="F32" s="57"/>
      <c r="G32" s="57"/>
      <c r="H32" s="57"/>
    </row>
    <row r="33" spans="2:8" x14ac:dyDescent="0.3">
      <c r="B33" s="34">
        <v>1</v>
      </c>
      <c r="C33" s="51" t="s">
        <v>33</v>
      </c>
      <c r="D33" s="17" t="s">
        <v>11</v>
      </c>
      <c r="E33" s="16">
        <v>25</v>
      </c>
      <c r="F33" s="52">
        <v>34000</v>
      </c>
      <c r="G33" s="18">
        <v>4.5</v>
      </c>
      <c r="H33" s="53">
        <f t="shared" ref="H33" si="3">F33*G33</f>
        <v>153000</v>
      </c>
    </row>
    <row r="34" spans="2:8" x14ac:dyDescent="0.3">
      <c r="B34" s="34">
        <v>2</v>
      </c>
      <c r="C34" s="51" t="s">
        <v>42</v>
      </c>
      <c r="D34" s="17" t="s">
        <v>11</v>
      </c>
      <c r="E34" s="16">
        <v>10.8</v>
      </c>
      <c r="F34" s="52">
        <v>15000</v>
      </c>
      <c r="G34" s="18">
        <v>4.5</v>
      </c>
      <c r="H34" s="53">
        <f t="shared" ref="H34" si="4">F34*G34</f>
        <v>67500</v>
      </c>
    </row>
    <row r="35" spans="2:8" x14ac:dyDescent="0.3">
      <c r="B35" s="58" t="s">
        <v>34</v>
      </c>
      <c r="C35" s="58"/>
      <c r="D35" s="58"/>
      <c r="E35" s="58"/>
      <c r="F35" s="58"/>
      <c r="G35" s="58"/>
      <c r="H35" s="54">
        <f>SUM(H33:H34)</f>
        <v>220500</v>
      </c>
    </row>
    <row r="36" spans="2:8" x14ac:dyDescent="0.3">
      <c r="B36" s="58" t="s">
        <v>35</v>
      </c>
      <c r="C36" s="58"/>
      <c r="D36" s="58"/>
      <c r="E36" s="58"/>
      <c r="F36" s="58"/>
      <c r="G36" s="58"/>
      <c r="H36" s="54">
        <f>H35/F16</f>
        <v>162.3292965730482</v>
      </c>
    </row>
    <row r="37" spans="2:8" x14ac:dyDescent="0.3">
      <c r="G37" s="6" t="s">
        <v>23</v>
      </c>
      <c r="H37" s="21">
        <f>H35/122*22</f>
        <v>39762.295081967211</v>
      </c>
    </row>
    <row r="38" spans="2:8" x14ac:dyDescent="0.3">
      <c r="G38" s="22" t="s">
        <v>24</v>
      </c>
      <c r="H38" s="23">
        <f>H35</f>
        <v>220500</v>
      </c>
    </row>
    <row r="40" spans="2:8" ht="15" thickBot="1" x14ac:dyDescent="0.35"/>
    <row r="41" spans="2:8" ht="18.600000000000001" thickBot="1" x14ac:dyDescent="0.35">
      <c r="B41" s="76" t="s">
        <v>47</v>
      </c>
      <c r="C41" s="77"/>
      <c r="D41" s="77"/>
      <c r="E41" s="77"/>
      <c r="F41" s="77"/>
      <c r="G41" s="77"/>
      <c r="H41" s="77"/>
    </row>
    <row r="42" spans="2:8" ht="28.2" thickBot="1" x14ac:dyDescent="0.35">
      <c r="B42" s="25" t="s">
        <v>3</v>
      </c>
      <c r="C42" s="26" t="s">
        <v>4</v>
      </c>
      <c r="D42" s="27" t="s">
        <v>15</v>
      </c>
      <c r="E42" s="27" t="s">
        <v>14</v>
      </c>
      <c r="F42" s="27" t="s">
        <v>7</v>
      </c>
      <c r="G42" s="27" t="s">
        <v>8</v>
      </c>
      <c r="H42" s="28" t="s">
        <v>9</v>
      </c>
    </row>
    <row r="43" spans="2:8" ht="15" thickBot="1" x14ac:dyDescent="0.35">
      <c r="B43" s="85" t="s">
        <v>47</v>
      </c>
      <c r="C43" s="86"/>
      <c r="D43" s="87" t="s">
        <v>20</v>
      </c>
      <c r="E43" s="88"/>
      <c r="F43" s="89">
        <v>1358.35</v>
      </c>
      <c r="G43" s="90">
        <f>H43/F43</f>
        <v>4830</v>
      </c>
      <c r="H43" s="91">
        <f>SUM(H44:H45)</f>
        <v>6560830.5</v>
      </c>
    </row>
    <row r="44" spans="2:8" x14ac:dyDescent="0.3">
      <c r="B44" s="14">
        <v>1</v>
      </c>
      <c r="C44" s="43" t="s">
        <v>48</v>
      </c>
      <c r="D44" s="15" t="s">
        <v>20</v>
      </c>
      <c r="E44" s="16">
        <v>1.4</v>
      </c>
      <c r="F44" s="16">
        <f>ROUND(E44*F43,2)</f>
        <v>1901.69</v>
      </c>
      <c r="G44" s="20">
        <v>2950</v>
      </c>
      <c r="H44" s="92">
        <f>F44*G44</f>
        <v>5609985.5</v>
      </c>
    </row>
    <row r="45" spans="2:8" ht="15" thickBot="1" x14ac:dyDescent="0.35">
      <c r="B45" s="14">
        <v>2</v>
      </c>
      <c r="C45" s="43" t="s">
        <v>49</v>
      </c>
      <c r="D45" s="15" t="s">
        <v>20</v>
      </c>
      <c r="E45" s="16">
        <v>1.4</v>
      </c>
      <c r="F45" s="16">
        <f>F44</f>
        <v>1901.69</v>
      </c>
      <c r="G45" s="20">
        <v>500</v>
      </c>
      <c r="H45" s="93">
        <f>F45*G45</f>
        <v>950845</v>
      </c>
    </row>
    <row r="46" spans="2:8" ht="18.600000000000001" thickBot="1" x14ac:dyDescent="0.35">
      <c r="B46" s="63" t="s">
        <v>50</v>
      </c>
      <c r="C46" s="64"/>
      <c r="D46" s="64"/>
      <c r="E46" s="64"/>
      <c r="F46" s="64"/>
      <c r="G46" s="64"/>
      <c r="H46" s="30">
        <f>SUM(H43)</f>
        <v>6560830.5</v>
      </c>
    </row>
    <row r="47" spans="2:8" ht="18.600000000000001" thickBot="1" x14ac:dyDescent="0.35">
      <c r="B47" s="78" t="s">
        <v>51</v>
      </c>
      <c r="C47" s="79"/>
      <c r="D47" s="79"/>
      <c r="E47" s="79"/>
      <c r="F47" s="79"/>
      <c r="G47" s="79"/>
      <c r="H47" s="31">
        <f>H46/F43</f>
        <v>4830</v>
      </c>
    </row>
    <row r="48" spans="2:8" x14ac:dyDescent="0.3">
      <c r="B48" s="75"/>
      <c r="C48" s="75"/>
      <c r="D48" s="75"/>
      <c r="E48" s="19"/>
      <c r="F48" s="19"/>
      <c r="G48" s="6" t="s">
        <v>23</v>
      </c>
      <c r="H48" s="21">
        <f>H46/122*22</f>
        <v>1183100.5819672132</v>
      </c>
    </row>
    <row r="49" spans="2:8" x14ac:dyDescent="0.3">
      <c r="G49" s="22" t="s">
        <v>24</v>
      </c>
      <c r="H49" s="23">
        <f>H46</f>
        <v>6560830.5</v>
      </c>
    </row>
    <row r="50" spans="2:8" x14ac:dyDescent="0.3">
      <c r="G50" s="41" t="s">
        <v>26</v>
      </c>
      <c r="H50" s="23">
        <v>300000</v>
      </c>
    </row>
    <row r="53" spans="2:8" ht="18" x14ac:dyDescent="0.3">
      <c r="B53" s="56" t="s">
        <v>13</v>
      </c>
      <c r="C53" s="56"/>
      <c r="D53" s="56"/>
      <c r="E53" s="56"/>
      <c r="F53" s="56"/>
      <c r="G53" s="56"/>
      <c r="H53" s="56"/>
    </row>
    <row r="54" spans="2:8" ht="27.6" x14ac:dyDescent="0.3">
      <c r="B54" s="32" t="s">
        <v>3</v>
      </c>
      <c r="C54" s="33" t="s">
        <v>19</v>
      </c>
      <c r="D54" s="32" t="s">
        <v>5</v>
      </c>
      <c r="E54" s="32" t="s">
        <v>6</v>
      </c>
      <c r="F54" s="32" t="s">
        <v>7</v>
      </c>
      <c r="G54" s="32" t="s">
        <v>21</v>
      </c>
      <c r="H54" s="32" t="s">
        <v>9</v>
      </c>
    </row>
    <row r="55" spans="2:8" x14ac:dyDescent="0.3">
      <c r="B55" s="57" t="s">
        <v>43</v>
      </c>
      <c r="C55" s="57"/>
      <c r="D55" s="57"/>
      <c r="E55" s="57"/>
      <c r="F55" s="57"/>
      <c r="G55" s="57"/>
      <c r="H55" s="57"/>
    </row>
    <row r="56" spans="2:8" ht="41.4" x14ac:dyDescent="0.3">
      <c r="B56" s="34">
        <v>1</v>
      </c>
      <c r="C56" s="35" t="s">
        <v>44</v>
      </c>
      <c r="D56" s="17" t="s">
        <v>20</v>
      </c>
      <c r="E56" s="18">
        <v>1</v>
      </c>
      <c r="F56" s="42">
        <v>1358.35</v>
      </c>
      <c r="G56" s="18">
        <v>95</v>
      </c>
      <c r="H56" s="36">
        <f>F56*G56</f>
        <v>129043.24999999999</v>
      </c>
    </row>
    <row r="57" spans="2:8" x14ac:dyDescent="0.3">
      <c r="B57" s="55" t="s">
        <v>16</v>
      </c>
      <c r="C57" s="55"/>
      <c r="D57" s="55"/>
      <c r="E57" s="55"/>
      <c r="F57" s="55"/>
      <c r="G57" s="55"/>
      <c r="H57" s="37">
        <f>SUM(H56:H56)</f>
        <v>129043.24999999999</v>
      </c>
    </row>
    <row r="58" spans="2:8" x14ac:dyDescent="0.3">
      <c r="B58" s="55" t="s">
        <v>17</v>
      </c>
      <c r="C58" s="55"/>
      <c r="D58" s="55"/>
      <c r="E58" s="55"/>
      <c r="F58" s="55"/>
      <c r="G58" s="55"/>
      <c r="H58" s="38">
        <f>H57/F7</f>
        <v>95</v>
      </c>
    </row>
    <row r="59" spans="2:8" x14ac:dyDescent="0.3">
      <c r="G59" s="6" t="s">
        <v>25</v>
      </c>
      <c r="H59" s="21">
        <f>H57*0.22</f>
        <v>28389.514999999996</v>
      </c>
    </row>
    <row r="60" spans="2:8" x14ac:dyDescent="0.3">
      <c r="G60" s="22" t="s">
        <v>24</v>
      </c>
      <c r="H60" s="23">
        <f>H57+H59</f>
        <v>157432.76499999998</v>
      </c>
    </row>
  </sheetData>
  <mergeCells count="28">
    <mergeCell ref="B2:H2"/>
    <mergeCell ref="B28:H28"/>
    <mergeCell ref="B4:H4"/>
    <mergeCell ref="B5:H5"/>
    <mergeCell ref="B21:G21"/>
    <mergeCell ref="F7:H7"/>
    <mergeCell ref="F8:H8"/>
    <mergeCell ref="F9:H9"/>
    <mergeCell ref="B11:H11"/>
    <mergeCell ref="B23:D23"/>
    <mergeCell ref="B13:H13"/>
    <mergeCell ref="B22:G22"/>
    <mergeCell ref="B9:C9"/>
    <mergeCell ref="B15:C15"/>
    <mergeCell ref="B16:C16"/>
    <mergeCell ref="B58:G58"/>
    <mergeCell ref="B53:H53"/>
    <mergeCell ref="B55:H55"/>
    <mergeCell ref="B57:G57"/>
    <mergeCell ref="B30:H30"/>
    <mergeCell ref="B32:H32"/>
    <mergeCell ref="B35:G35"/>
    <mergeCell ref="B36:G36"/>
    <mergeCell ref="B41:H41"/>
    <mergeCell ref="B43:C43"/>
    <mergeCell ref="B46:G46"/>
    <mergeCell ref="B47:G47"/>
    <mergeCell ref="B48:D48"/>
  </mergeCells>
  <phoneticPr fontId="18" type="noConversion"/>
  <pageMargins left="0.7" right="0.7" top="0.75" bottom="0.75" header="0.3" footer="0.3"/>
  <pageSetup paperSize="9" scale="64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Дамир Мухамедшин</cp:lastModifiedBy>
  <cp:lastPrinted>2026-07-14T07:58:03Z</cp:lastPrinted>
  <dcterms:created xsi:type="dcterms:W3CDTF">2018-06-13T10:11:23Z</dcterms:created>
  <dcterms:modified xsi:type="dcterms:W3CDTF">2026-07-14T07:58:48Z</dcterms:modified>
</cp:coreProperties>
</file>