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АБК Волгоград ЕКС\"/>
    </mc:Choice>
  </mc:AlternateContent>
  <xr:revisionPtr revIDLastSave="0" documentId="8_{36F53BF4-7464-47DD-840E-F4060B7E9BB7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1" l="1"/>
  <c r="H24" i="1"/>
  <c r="H23" i="1"/>
  <c r="F23" i="1"/>
  <c r="F15" i="1"/>
  <c r="F16" i="1" s="1"/>
  <c r="H46" i="1"/>
  <c r="H47" i="1" s="1"/>
  <c r="H48" i="1" s="1"/>
  <c r="H49" i="1" l="1"/>
  <c r="H50" i="1" s="1"/>
  <c r="F22" i="1" l="1"/>
  <c r="H22" i="1" s="1"/>
  <c r="F21" i="1"/>
  <c r="H21" i="1" s="1"/>
  <c r="F20" i="1"/>
  <c r="H20" i="1" s="1"/>
  <c r="F19" i="1"/>
  <c r="F17" i="1"/>
  <c r="F18" i="1" l="1"/>
  <c r="F37" i="1"/>
  <c r="E37" i="1" s="1"/>
  <c r="F36" i="1"/>
  <c r="H18" i="1" l="1"/>
  <c r="H19" i="1" l="1"/>
  <c r="H37" i="1"/>
  <c r="H36" i="1" l="1"/>
  <c r="H38" i="1" s="1"/>
  <c r="H17" i="1"/>
  <c r="H39" i="1" l="1"/>
  <c r="H40" i="1"/>
  <c r="H41" i="1"/>
  <c r="H26" i="1" l="1"/>
  <c r="H27" i="1"/>
</calcChain>
</file>

<file path=xl/sharedStrings.xml><?xml version="1.0" encoding="utf-8"?>
<sst xmlns="http://schemas.openxmlformats.org/spreadsheetml/2006/main" count="72" uniqueCount="50">
  <si>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</si>
  <si>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</si>
  <si>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</si>
  <si>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</si>
  <si>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</si>
  <si>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</si>
  <si>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</si>
  <si>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</si>
  <si>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</si>
  <si>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</si>
  <si>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</si>
  <si>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</si>
  <si>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</si>
  <si>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</si>
  <si>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Крепеж для фасадной системы</t>
  </si>
  <si>
    <t>Итого стоимость крепежа:</t>
  </si>
  <si>
    <t>Итого стоимость крепежа за 1 кв.м.:</t>
  </si>
  <si>
    <t>Итого стоимость фасадной системы:</t>
  </si>
  <si>
    <t>Итого стоимость фасадной системы за 1 кв.м.:</t>
  </si>
  <si>
    <t>При необходимости, Вы можете приобрести дополнительные материалы и услуги:</t>
  </si>
  <si>
    <t>Название материала/услуги</t>
  </si>
  <si>
    <t>Фасадная система (оцинкованная окрашенная)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</si>
  <si>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</si>
  <si>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</si>
  <si>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</si>
  <si>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</si>
  <si>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</si>
  <si>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Заклепка фасадная KRF 4,8х10 нержавеющая</t>
  </si>
  <si>
    <t>Ориентировочная стоимость доставки:</t>
  </si>
  <si>
    <t>Крепление кронштейнов и профиля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</si>
  <si>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</si>
  <si>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</si>
  <si>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</si>
  <si>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коэф. На кв.м.</t>
  </si>
  <si>
    <t>цена за ед. без НДС</t>
  </si>
  <si>
    <t>Проектирование фасадной системы для облицовки натуральным камнем</t>
  </si>
  <si>
    <t>Разработка рабочего проекта навесной фасадной системы для облицовки натуральным камнем в соответствии с СП 522.1325800.2023</t>
  </si>
  <si>
    <t>Итого за проектирование:</t>
  </si>
  <si>
    <t>Итого за кв.м проектирования:</t>
  </si>
  <si>
    <t>НДС 22%:</t>
  </si>
  <si>
    <t>Фасадная система Оцинкованная окрашенная</t>
  </si>
  <si>
    <t>Капитальный ремонт Административно-бытового корпуса (АБК) (По выписке из ЕГРН - Нежилое помещение с кадастровым номером 34:34:020090:545 в составе Здания бытовых помещений с кадастровым номером 34:34:020090:506)</t>
  </si>
  <si>
    <t>Фасадная система для облицовки алюминиевыми композитными панелями</t>
  </si>
  <si>
    <t>Кронштейн усиленный КРУ 200х80х80х2,0 ОЦ ОК</t>
  </si>
  <si>
    <t>Паронитовая прокладка 80х80х2,0</t>
  </si>
  <si>
    <t>Профиль гнутый усиленный Т 65х50х1,2 ОЦ ОК (L=3000)</t>
  </si>
  <si>
    <t xml:space="preserve">Профиль гнутый У 40х40х1,2 ОЦ ОК (L=3000) </t>
  </si>
  <si>
    <t>Икля 1,2 нерж. сталь</t>
  </si>
  <si>
    <t>Салазка 1,2 нерж. сталь</t>
  </si>
  <si>
    <t>Усилитель угла кассеты 30х30х1,2 нерж. сталь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</si>
</sst>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₽&quot;_-;\-* #,##0.00\ &quot;₽&quot;_-;_-* &quot;-&quot;??\ &quot;₽&quot;_-;_-@_-"/>
    <numFmt numFmtId="164" formatCode="#,##0.00\ &quot;₽&quot;"/>
    <numFmt numFmtId="165" formatCode="0.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6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2" fontId="9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44" fontId="9" fillId="0" borderId="4" xfId="1" applyFont="1" applyBorder="1" applyAlignment="1" applyProtection="1">
      <alignment horizontal="right" vertical="center" wrapText="1"/>
      <protection locked="0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 applyProtection="1">
      <alignment horizontal="left" vertical="center" wrapText="1"/>
      <protection locked="0"/>
    </xf>
    <xf numFmtId="164" fontId="9" fillId="0" borderId="7" xfId="1" applyNumberFormat="1" applyFont="1" applyBorder="1" applyAlignment="1" applyProtection="1">
      <alignment horizontal="right" vertical="center" wrapText="1"/>
      <protection locked="0"/>
    </xf>
    <xf numFmtId="164" fontId="5" fillId="0" borderId="7" xfId="0" applyNumberFormat="1" applyFont="1" applyBorder="1" applyAlignment="1">
      <alignment vertical="center"/>
    </xf>
    <xf numFmtId="0" fontId="10" fillId="3" borderId="3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0" fillId="3" borderId="9" xfId="0" applyFont="1" applyFill="1" applyBorder="1" applyAlignment="1">
      <alignment horizontal="center"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vertical="center" wrapText="1"/>
    </xf>
    <xf numFmtId="2" fontId="11" fillId="4" borderId="13" xfId="0" applyNumberFormat="1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vertical="center" wrapText="1"/>
    </xf>
    <xf numFmtId="164" fontId="8" fillId="2" borderId="17" xfId="0" applyNumberFormat="1" applyFont="1" applyFill="1" applyBorder="1" applyAlignment="1">
      <alignment vertical="center"/>
    </xf>
    <xf numFmtId="0" fontId="9" fillId="0" borderId="18" xfId="0" applyFont="1" applyBorder="1" applyAlignment="1" applyProtection="1">
      <alignment horizontal="center" vertical="center" wrapText="1"/>
      <protection locked="0"/>
    </xf>
    <xf numFmtId="2" fontId="9" fillId="0" borderId="18" xfId="0" applyNumberFormat="1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44" fontId="9" fillId="0" borderId="19" xfId="1" applyFont="1" applyBorder="1" applyAlignment="1" applyProtection="1">
      <alignment horizontal="right" vertical="center" wrapText="1"/>
      <protection locked="0"/>
    </xf>
    <xf numFmtId="44" fontId="9" fillId="0" borderId="20" xfId="1" applyFont="1" applyBorder="1" applyAlignment="1" applyProtection="1">
      <alignment horizontal="right" vertical="center" wrapText="1"/>
      <protection locked="0"/>
    </xf>
    <xf numFmtId="0" fontId="9" fillId="0" borderId="7" xfId="2" applyFont="1" applyBorder="1" applyAlignment="1" applyProtection="1">
      <alignment horizontal="left" vertical="center" wrapText="1"/>
      <protection locked="0"/>
    </xf>
    <xf numFmtId="165" fontId="9" fillId="0" borderId="6" xfId="0" applyNumberFormat="1" applyFont="1" applyBorder="1" applyAlignment="1" applyProtection="1">
      <alignment horizontal="center" vertical="center" wrapText="1"/>
      <protection locked="0"/>
    </xf>
    <xf numFmtId="44" fontId="9" fillId="0" borderId="7" xfId="1" applyFont="1" applyBorder="1" applyAlignment="1" applyProtection="1">
      <alignment horizontal="right" vertical="center" wrapText="1"/>
      <protection locked="0"/>
    </xf>
    <xf numFmtId="164" fontId="20" fillId="0" borderId="7" xfId="1" applyNumberFormat="1" applyFont="1" applyFill="1" applyBorder="1" applyAlignment="1">
      <alignment vertical="center"/>
    </xf>
    <xf numFmtId="164" fontId="20" fillId="0" borderId="7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5" xfId="0" applyFont="1" applyFill="1" applyBorder="1" applyAlignment="1">
      <alignment horizontal="right" vertical="center"/>
    </xf>
    <xf numFmtId="0" fontId="8" fillId="2" borderId="16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49" fontId="15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/>
    </xf>
    <xf numFmtId="2" fontId="20" fillId="0" borderId="7" xfId="0" applyNumberFormat="1" applyFont="1" applyBorder="1" applyAlignment="1">
      <alignment horizontal="right" vertical="center"/>
    </xf>
    <xf numFmtId="0" fontId="9" fillId="0" borderId="21" xfId="2" applyFont="1" applyBorder="1" applyAlignment="1" applyProtection="1">
      <alignment horizontal="left" vertical="center" wrapText="1"/>
      <protection locked="0"/>
    </xf>
    <xf numFmtId="2" fontId="9" fillId="0" borderId="22" xfId="0" applyNumberFormat="1" applyFont="1" applyBorder="1" applyAlignment="1" applyProtection="1">
      <alignment horizontal="center" vertical="center" wrapText="1"/>
      <protection locked="0"/>
    </xf>
    <xf numFmtId="0" fontId="13" fillId="0" borderId="23" xfId="0" applyFont="1" applyBorder="1" applyAlignment="1">
      <alignment horizontal="left" vertical="center" wrapText="1"/>
    </xf>
    <xf numFmtId="2" fontId="9" fillId="0" borderId="24" xfId="0" applyNumberFormat="1" applyFont="1" applyBorder="1" applyAlignment="1" applyProtection="1">
      <alignment horizontal="center" vertical="center" wrapText="1"/>
      <protection locked="0"/>
    </xf>
    <xf numFmtId="0" fontId="13" fillId="0" borderId="25" xfId="0" applyFont="1" applyBorder="1" applyAlignment="1">
      <alignment horizontal="left" vertical="center" wrapText="1"/>
    </xf>
    <xf numFmtId="2" fontId="9" fillId="0" borderId="26" xfId="0" applyNumberFormat="1" applyFont="1" applyBorder="1" applyAlignment="1" applyProtection="1">
      <alignment horizontal="center" vertical="center" wrapText="1"/>
      <protection locked="0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7</xdr:row>
      <xdr:rowOff>757349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50"/>
  <sheetViews>
    <sheetView tabSelected="1" view="pageBreakPreview" topLeftCell="A5" zoomScaleNormal="100" zoomScaleSheetLayoutView="100" workbookViewId="0">
      <selection activeCell="H49" sqref="H49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58" t="s">
        <v>30</v>
      </c>
      <c r="C2" s="58"/>
      <c r="D2" s="58"/>
      <c r="E2" s="58"/>
      <c r="F2" s="58"/>
      <c r="G2" s="58"/>
      <c r="H2" s="58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60" t="s">
        <v>0</v>
      </c>
      <c r="C4" s="60"/>
      <c r="D4" s="60"/>
      <c r="E4" s="60"/>
      <c r="F4" s="60"/>
      <c r="G4" s="60"/>
      <c r="H4" s="60"/>
      <c r="I4" s="1"/>
    </row>
    <row r="5" spans="1:9" ht="75.75" customHeight="1" x14ac:dyDescent="0.3">
      <c r="A5" s="1"/>
      <c r="B5" s="61" t="s">
        <v>1</v>
      </c>
      <c r="C5" s="61"/>
      <c r="D5" s="61"/>
      <c r="E5" s="61"/>
      <c r="F5" s="61"/>
      <c r="G5" s="61"/>
      <c r="H5" s="61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64">
        <v>2912.43</v>
      </c>
      <c r="G7" s="65"/>
      <c r="H7" s="66"/>
      <c r="I7" s="1"/>
    </row>
    <row r="8" spans="1:9" ht="84.6" customHeight="1" thickBot="1" x14ac:dyDescent="0.35">
      <c r="A8" s="1"/>
      <c r="B8" s="4"/>
      <c r="C8" s="5"/>
      <c r="D8" s="1"/>
      <c r="E8" s="6" t="s">
        <v>9</v>
      </c>
      <c r="F8" s="67" t="s">
        <v>41</v>
      </c>
      <c r="G8" s="68"/>
      <c r="H8" s="69"/>
      <c r="I8" s="1"/>
    </row>
    <row r="9" spans="1:9" ht="15" thickBot="1" x14ac:dyDescent="0.35">
      <c r="A9" s="1"/>
      <c r="B9" s="79"/>
      <c r="C9" s="79"/>
      <c r="D9" s="9"/>
      <c r="E9" s="10" t="s">
        <v>3</v>
      </c>
      <c r="F9" s="70">
        <v>46239</v>
      </c>
      <c r="G9" s="71"/>
      <c r="H9" s="72"/>
      <c r="I9" s="1"/>
    </row>
    <row r="10" spans="1:9" x14ac:dyDescent="0.3">
      <c r="A10" s="1"/>
      <c r="B10" s="7"/>
      <c r="C10" s="8"/>
      <c r="D10" s="9"/>
      <c r="E10" s="10"/>
      <c r="F10" s="28"/>
      <c r="G10" s="28"/>
      <c r="H10" s="28"/>
      <c r="I10" s="1"/>
    </row>
    <row r="11" spans="1:9" x14ac:dyDescent="0.3">
      <c r="A11" s="1"/>
      <c r="B11" s="73" t="s">
        <v>23</v>
      </c>
      <c r="C11" s="73"/>
      <c r="D11" s="73"/>
      <c r="E11" s="73"/>
      <c r="F11" s="73"/>
      <c r="G11" s="73"/>
      <c r="H11" s="73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75" t="s">
        <v>21</v>
      </c>
      <c r="C13" s="76"/>
      <c r="D13" s="76"/>
      <c r="E13" s="76"/>
      <c r="F13" s="76"/>
      <c r="G13" s="76"/>
      <c r="H13" s="76"/>
      <c r="I13" s="1"/>
    </row>
    <row r="14" spans="1:9" ht="28.2" thickBot="1" x14ac:dyDescent="0.35">
      <c r="A14" s="1"/>
      <c r="B14" s="24" t="s">
        <v>4</v>
      </c>
      <c r="C14" s="25" t="s">
        <v>5</v>
      </c>
      <c r="D14" s="26" t="s">
        <v>13</v>
      </c>
      <c r="E14" s="26" t="s">
        <v>12</v>
      </c>
      <c r="F14" s="26" t="s">
        <v>6</v>
      </c>
      <c r="G14" s="26" t="s">
        <v>7</v>
      </c>
      <c r="H14" s="27" t="s">
        <v>8</v>
      </c>
      <c r="I14" s="1"/>
    </row>
    <row r="15" spans="1:9" ht="31.65" customHeight="1" thickBot="1" x14ac:dyDescent="0.35">
      <c r="A15" s="1"/>
      <c r="B15" s="80" t="s">
        <v>42</v>
      </c>
      <c r="C15" s="81"/>
      <c r="D15" s="38" t="s">
        <v>22</v>
      </c>
      <c r="E15" s="36"/>
      <c r="F15" s="39">
        <f>F7</f>
        <v>2912.43</v>
      </c>
      <c r="G15" s="36"/>
      <c r="H15" s="37"/>
      <c r="I15" s="1"/>
    </row>
    <row r="16" spans="1:9" ht="15.75" customHeight="1" thickBot="1" x14ac:dyDescent="0.35">
      <c r="A16" s="1"/>
      <c r="B16" s="82" t="s">
        <v>40</v>
      </c>
      <c r="C16" s="83"/>
      <c r="D16" s="41" t="s">
        <v>22</v>
      </c>
      <c r="E16" s="42"/>
      <c r="F16" s="43">
        <f>F15</f>
        <v>2912.43</v>
      </c>
      <c r="G16" s="42"/>
      <c r="H16" s="44"/>
      <c r="I16" s="1"/>
    </row>
    <row r="17" spans="1:9" x14ac:dyDescent="0.3">
      <c r="A17" s="1"/>
      <c r="B17" s="48">
        <v>1</v>
      </c>
      <c r="C17" s="88" t="s">
        <v>43</v>
      </c>
      <c r="D17" s="15" t="s">
        <v>10</v>
      </c>
      <c r="E17" s="16">
        <v>3.2</v>
      </c>
      <c r="F17" s="16">
        <f>ROUND(E17*F16,0)</f>
        <v>9320</v>
      </c>
      <c r="G17" s="89">
        <v>75.33</v>
      </c>
      <c r="H17" s="23">
        <f>F17*G17</f>
        <v>702075.6</v>
      </c>
      <c r="I17" s="1"/>
    </row>
    <row r="18" spans="1:9" x14ac:dyDescent="0.3">
      <c r="A18" s="1"/>
      <c r="B18" s="49">
        <v>2</v>
      </c>
      <c r="C18" s="90" t="s">
        <v>44</v>
      </c>
      <c r="D18" s="17" t="s">
        <v>10</v>
      </c>
      <c r="E18" s="18">
        <v>3.2</v>
      </c>
      <c r="F18" s="18">
        <f>F17</f>
        <v>9320</v>
      </c>
      <c r="G18" s="91">
        <v>6.2</v>
      </c>
      <c r="H18" s="51">
        <f t="shared" ref="H18:H23" si="0">F18*G18</f>
        <v>57784</v>
      </c>
      <c r="I18" s="1"/>
    </row>
    <row r="19" spans="1:9" x14ac:dyDescent="0.3">
      <c r="A19" s="1"/>
      <c r="B19" s="49">
        <v>3</v>
      </c>
      <c r="C19" s="90" t="s">
        <v>45</v>
      </c>
      <c r="D19" s="17" t="s">
        <v>11</v>
      </c>
      <c r="E19" s="18">
        <v>2.7</v>
      </c>
      <c r="F19" s="18">
        <f>ROUND(E19*F16/3,0)*3</f>
        <v>7863</v>
      </c>
      <c r="G19" s="91">
        <v>217.6</v>
      </c>
      <c r="H19" s="51">
        <f t="shared" si="0"/>
        <v>1710988.8</v>
      </c>
      <c r="I19" s="1"/>
    </row>
    <row r="20" spans="1:9" x14ac:dyDescent="0.3">
      <c r="A20" s="1"/>
      <c r="B20" s="49">
        <v>4</v>
      </c>
      <c r="C20" s="90" t="s">
        <v>46</v>
      </c>
      <c r="D20" s="17" t="s">
        <v>11</v>
      </c>
      <c r="E20" s="18">
        <v>0.3</v>
      </c>
      <c r="F20" s="18">
        <f>ROUND(E20*F16/3,0)*3</f>
        <v>873</v>
      </c>
      <c r="G20" s="91">
        <v>101.4</v>
      </c>
      <c r="H20" s="51">
        <f t="shared" si="0"/>
        <v>88522.200000000012</v>
      </c>
      <c r="I20" s="1"/>
    </row>
    <row r="21" spans="1:9" x14ac:dyDescent="0.3">
      <c r="A21" s="1"/>
      <c r="B21" s="49">
        <v>5</v>
      </c>
      <c r="C21" s="90" t="s">
        <v>48</v>
      </c>
      <c r="D21" s="17" t="s">
        <v>10</v>
      </c>
      <c r="E21" s="18">
        <v>5</v>
      </c>
      <c r="F21" s="18">
        <f>ROUND(E21*F16,0)</f>
        <v>14562</v>
      </c>
      <c r="G21" s="91">
        <v>31.67</v>
      </c>
      <c r="H21" s="51">
        <f t="shared" si="0"/>
        <v>461178.54000000004</v>
      </c>
      <c r="I21" s="1"/>
    </row>
    <row r="22" spans="1:9" x14ac:dyDescent="0.3">
      <c r="A22" s="1"/>
      <c r="B22" s="49">
        <v>6</v>
      </c>
      <c r="C22" s="90" t="s">
        <v>47</v>
      </c>
      <c r="D22" s="17" t="s">
        <v>10</v>
      </c>
      <c r="E22" s="18">
        <v>7.5</v>
      </c>
      <c r="F22" s="18">
        <f>ROUND(E22*F16,0)</f>
        <v>21843</v>
      </c>
      <c r="G22" s="91">
        <v>15.73</v>
      </c>
      <c r="H22" s="51">
        <f t="shared" si="0"/>
        <v>343590.39</v>
      </c>
      <c r="I22" s="1"/>
    </row>
    <row r="23" spans="1:9" ht="15" thickBot="1" x14ac:dyDescent="0.35">
      <c r="A23" s="1"/>
      <c r="B23" s="50">
        <v>7</v>
      </c>
      <c r="C23" s="92" t="s">
        <v>49</v>
      </c>
      <c r="D23" s="46" t="s">
        <v>10</v>
      </c>
      <c r="E23" s="47">
        <v>4</v>
      </c>
      <c r="F23" s="47">
        <f>ROUND(E23*F17,0)</f>
        <v>37280</v>
      </c>
      <c r="G23" s="93">
        <v>16</v>
      </c>
      <c r="H23" s="52">
        <f t="shared" si="0"/>
        <v>596480</v>
      </c>
      <c r="I23" s="1"/>
    </row>
    <row r="24" spans="1:9" ht="18.600000000000001" thickBot="1" x14ac:dyDescent="0.35">
      <c r="A24" s="1"/>
      <c r="B24" s="62" t="s">
        <v>17</v>
      </c>
      <c r="C24" s="63"/>
      <c r="D24" s="63"/>
      <c r="E24" s="63"/>
      <c r="F24" s="63"/>
      <c r="G24" s="63"/>
      <c r="H24" s="45">
        <f>SUM(H17:H23)</f>
        <v>3960619.5300000003</v>
      </c>
      <c r="I24" s="1"/>
    </row>
    <row r="25" spans="1:9" ht="18.600000000000001" thickBot="1" x14ac:dyDescent="0.35">
      <c r="A25" s="1"/>
      <c r="B25" s="77" t="s">
        <v>18</v>
      </c>
      <c r="C25" s="78"/>
      <c r="D25" s="78"/>
      <c r="E25" s="78"/>
      <c r="F25" s="78"/>
      <c r="G25" s="78"/>
      <c r="H25" s="29">
        <f>H24/F15</f>
        <v>1359.902050864742</v>
      </c>
      <c r="I25" s="1"/>
    </row>
    <row r="26" spans="1:9" x14ac:dyDescent="0.3">
      <c r="A26" s="1"/>
      <c r="B26" s="74"/>
      <c r="C26" s="74"/>
      <c r="D26" s="74"/>
      <c r="E26" s="19"/>
      <c r="F26" s="19"/>
      <c r="G26" s="6" t="s">
        <v>24</v>
      </c>
      <c r="H26" s="20">
        <f>H24/122*22</f>
        <v>714210.07918032794</v>
      </c>
      <c r="I26" s="1"/>
    </row>
    <row r="27" spans="1:9" x14ac:dyDescent="0.3">
      <c r="G27" s="21" t="s">
        <v>25</v>
      </c>
      <c r="H27" s="22">
        <f>H24</f>
        <v>3960619.5300000003</v>
      </c>
    </row>
    <row r="28" spans="1:9" x14ac:dyDescent="0.3">
      <c r="G28" s="40" t="s">
        <v>28</v>
      </c>
      <c r="H28" s="22">
        <v>120000</v>
      </c>
    </row>
    <row r="31" spans="1:9" ht="15.6" x14ac:dyDescent="0.3">
      <c r="B31" s="59" t="s">
        <v>19</v>
      </c>
      <c r="C31" s="59"/>
      <c r="D31" s="59"/>
      <c r="E31" s="59"/>
      <c r="F31" s="59"/>
      <c r="G31" s="59"/>
      <c r="H31" s="59"/>
    </row>
    <row r="33" spans="2:8" ht="18" x14ac:dyDescent="0.3">
      <c r="B33" s="84" t="s">
        <v>29</v>
      </c>
      <c r="C33" s="84"/>
      <c r="D33" s="84"/>
      <c r="E33" s="84"/>
      <c r="F33" s="84"/>
      <c r="G33" s="84"/>
      <c r="H33" s="84"/>
    </row>
    <row r="34" spans="2:8" ht="27.6" x14ac:dyDescent="0.3">
      <c r="B34" s="30" t="s">
        <v>4</v>
      </c>
      <c r="C34" s="31" t="s">
        <v>20</v>
      </c>
      <c r="D34" s="30" t="s">
        <v>13</v>
      </c>
      <c r="E34" s="30" t="s">
        <v>12</v>
      </c>
      <c r="F34" s="30" t="s">
        <v>6</v>
      </c>
      <c r="G34" s="30" t="s">
        <v>7</v>
      </c>
      <c r="H34" s="30" t="s">
        <v>8</v>
      </c>
    </row>
    <row r="35" spans="2:8" x14ac:dyDescent="0.3">
      <c r="B35" s="85" t="s">
        <v>14</v>
      </c>
      <c r="C35" s="85"/>
      <c r="D35" s="85"/>
      <c r="E35" s="85"/>
      <c r="F35" s="85"/>
      <c r="G35" s="85"/>
      <c r="H35" s="85"/>
    </row>
    <row r="36" spans="2:8" x14ac:dyDescent="0.3">
      <c r="B36" s="32">
        <v>1</v>
      </c>
      <c r="C36" s="33" t="s">
        <v>26</v>
      </c>
      <c r="D36" s="17" t="s">
        <v>10</v>
      </c>
      <c r="E36" s="18">
        <v>3.2</v>
      </c>
      <c r="F36" s="14">
        <f>ROUNDUP(F17/200,0)*200</f>
        <v>9400</v>
      </c>
      <c r="G36" s="18">
        <v>27.5</v>
      </c>
      <c r="H36" s="34">
        <f>F36*G36</f>
        <v>258500</v>
      </c>
    </row>
    <row r="37" spans="2:8" x14ac:dyDescent="0.3">
      <c r="B37" s="32">
        <v>2</v>
      </c>
      <c r="C37" s="33" t="s">
        <v>27</v>
      </c>
      <c r="D37" s="17" t="s">
        <v>10</v>
      </c>
      <c r="E37" s="18">
        <f>F37/F16</f>
        <v>31.417064101111446</v>
      </c>
      <c r="F37" s="14">
        <f>ROUNDUP((F17*2+F21*2+F22*2)/500,0)*500</f>
        <v>91500</v>
      </c>
      <c r="G37" s="18">
        <v>4.2</v>
      </c>
      <c r="H37" s="34">
        <f t="shared" ref="H37" si="1">F37*G37</f>
        <v>384300</v>
      </c>
    </row>
    <row r="38" spans="2:8" x14ac:dyDescent="0.3">
      <c r="B38" s="86" t="s">
        <v>15</v>
      </c>
      <c r="C38" s="86"/>
      <c r="D38" s="86"/>
      <c r="E38" s="86"/>
      <c r="F38" s="86"/>
      <c r="G38" s="86"/>
      <c r="H38" s="35">
        <f>SUM(H36:H37)</f>
        <v>642800</v>
      </c>
    </row>
    <row r="39" spans="2:8" x14ac:dyDescent="0.3">
      <c r="B39" s="86" t="s">
        <v>16</v>
      </c>
      <c r="C39" s="86"/>
      <c r="D39" s="86"/>
      <c r="E39" s="86"/>
      <c r="F39" s="86"/>
      <c r="G39" s="86"/>
      <c r="H39" s="35">
        <f>H38/F16</f>
        <v>220.7091672589556</v>
      </c>
    </row>
    <row r="40" spans="2:8" x14ac:dyDescent="0.3">
      <c r="G40" s="6" t="s">
        <v>24</v>
      </c>
      <c r="H40" s="20">
        <f>H38/122*22</f>
        <v>115914.75409836066</v>
      </c>
    </row>
    <row r="41" spans="2:8" x14ac:dyDescent="0.3">
      <c r="G41" s="21" t="s">
        <v>25</v>
      </c>
      <c r="H41" s="22">
        <f>H38</f>
        <v>642800</v>
      </c>
    </row>
    <row r="43" spans="2:8" ht="18" x14ac:dyDescent="0.3">
      <c r="B43" s="84" t="s">
        <v>31</v>
      </c>
      <c r="C43" s="84"/>
      <c r="D43" s="84"/>
      <c r="E43" s="84"/>
      <c r="F43" s="84"/>
      <c r="G43" s="84"/>
      <c r="H43" s="84"/>
    </row>
    <row r="44" spans="2:8" ht="27.6" x14ac:dyDescent="0.3">
      <c r="B44" s="30" t="s">
        <v>4</v>
      </c>
      <c r="C44" s="31" t="s">
        <v>20</v>
      </c>
      <c r="D44" s="30" t="s">
        <v>32</v>
      </c>
      <c r="E44" s="30" t="s">
        <v>33</v>
      </c>
      <c r="F44" s="30" t="s">
        <v>6</v>
      </c>
      <c r="G44" s="30" t="s">
        <v>34</v>
      </c>
      <c r="H44" s="30" t="s">
        <v>8</v>
      </c>
    </row>
    <row r="45" spans="2:8" x14ac:dyDescent="0.3">
      <c r="B45" s="85" t="s">
        <v>35</v>
      </c>
      <c r="C45" s="85"/>
      <c r="D45" s="85"/>
      <c r="E45" s="85"/>
      <c r="F45" s="85"/>
      <c r="G45" s="85"/>
      <c r="H45" s="85"/>
    </row>
    <row r="46" spans="2:8" ht="41.4" x14ac:dyDescent="0.3">
      <c r="B46" s="32">
        <v>1</v>
      </c>
      <c r="C46" s="53" t="s">
        <v>36</v>
      </c>
      <c r="D46" s="17" t="s">
        <v>22</v>
      </c>
      <c r="E46" s="18">
        <v>1</v>
      </c>
      <c r="F46" s="54">
        <v>2912.43</v>
      </c>
      <c r="G46" s="18">
        <v>95</v>
      </c>
      <c r="H46" s="55">
        <f>F46*G46</f>
        <v>276680.84999999998</v>
      </c>
    </row>
    <row r="47" spans="2:8" x14ac:dyDescent="0.3">
      <c r="B47" s="87" t="s">
        <v>37</v>
      </c>
      <c r="C47" s="87"/>
      <c r="D47" s="87"/>
      <c r="E47" s="87"/>
      <c r="F47" s="87"/>
      <c r="G47" s="87"/>
      <c r="H47" s="56">
        <f>SUM(H46:H46)</f>
        <v>276680.84999999998</v>
      </c>
    </row>
    <row r="48" spans="2:8" x14ac:dyDescent="0.3">
      <c r="B48" s="87" t="s">
        <v>38</v>
      </c>
      <c r="C48" s="87"/>
      <c r="D48" s="87"/>
      <c r="E48" s="87"/>
      <c r="F48" s="87"/>
      <c r="G48" s="87"/>
      <c r="H48" s="57">
        <f>H47/F7</f>
        <v>95</v>
      </c>
    </row>
    <row r="49" spans="7:8" x14ac:dyDescent="0.3">
      <c r="G49" s="6" t="s">
        <v>39</v>
      </c>
      <c r="H49" s="20">
        <f>H47*0.22</f>
        <v>60869.786999999997</v>
      </c>
    </row>
    <row r="50" spans="7:8" x14ac:dyDescent="0.3">
      <c r="G50" s="21" t="s">
        <v>25</v>
      </c>
      <c r="H50" s="22">
        <f>H47+H49</f>
        <v>337550.63699999999</v>
      </c>
    </row>
  </sheetData>
  <mergeCells count="23">
    <mergeCell ref="B45:H45"/>
    <mergeCell ref="B47:G47"/>
    <mergeCell ref="B48:G48"/>
    <mergeCell ref="B33:H33"/>
    <mergeCell ref="B35:H35"/>
    <mergeCell ref="B38:G38"/>
    <mergeCell ref="B39:G39"/>
    <mergeCell ref="B43:H43"/>
    <mergeCell ref="B2:H2"/>
    <mergeCell ref="B31:H31"/>
    <mergeCell ref="B4:H4"/>
    <mergeCell ref="B5:H5"/>
    <mergeCell ref="B24:G24"/>
    <mergeCell ref="F7:H7"/>
    <mergeCell ref="F8:H8"/>
    <mergeCell ref="F9:H9"/>
    <mergeCell ref="B11:H11"/>
    <mergeCell ref="B26:D26"/>
    <mergeCell ref="B13:H13"/>
    <mergeCell ref="B25:G25"/>
    <mergeCell ref="B9:C9"/>
    <mergeCell ref="B15:C15"/>
    <mergeCell ref="B16:C16"/>
  </mergeCells>
  <phoneticPr fontId="18" type="noConversion"/>
  <pageMargins left="0.25" right="0.25" top="0.75" bottom="0.75" header="0.3" footer="0.3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2026-08-05T10:17:41Z</cp:lastPrinted>
  <dcterms:created xsi:type="dcterms:W3CDTF">2018-06-13T10:11:23Z</dcterms:created>
  <dcterms:modified xsi:type="dcterms:W3CDTF">2026-08-05T12:41:04Z</dcterms:modified>
</cp:coreProperties>
</file>